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iver-Roe\Desktop\PROGTA PROMES_LGG_FINAL\"/>
    </mc:Choice>
  </mc:AlternateContent>
  <bookViews>
    <workbookView xWindow="480" yWindow="105" windowWidth="12120" windowHeight="7425" tabRatio="819"/>
  </bookViews>
  <sheets>
    <sheet name="DATA AWAL" sheetId="59" r:id="rId1"/>
    <sheet name="KALENDER" sheetId="17" r:id="rId2"/>
    <sheet name="DATA" sheetId="18" r:id="rId3"/>
    <sheet name="MINGGU EFFEKTIF" sheetId="5" r:id="rId4"/>
    <sheet name="KERAJINAN" sheetId="50" state="hidden" r:id="rId5"/>
    <sheet name="RINCIAN PROG TAHUNAN" sheetId="16" r:id="rId6"/>
    <sheet name="PROG SEMESTER1" sheetId="11" r:id="rId7"/>
    <sheet name="PROG SEMSTER2" sheetId="58" r:id="rId8"/>
    <sheet name="SILABUS SEM 1" sheetId="60" r:id="rId9"/>
    <sheet name="SILABUS SEM 2" sheetId="61" r:id="rId10"/>
    <sheet name="REKAYASA" sheetId="53" state="hidden" r:id="rId11"/>
    <sheet name="BUDIDAYA" sheetId="52" state="hidden" r:id="rId12"/>
    <sheet name="PENGOLAHAN" sheetId="51" state="hidden" r:id="rId13"/>
    <sheet name="MUSIK" sheetId="57" state="hidden" r:id="rId14"/>
    <sheet name="TARI" sheetId="54" state="hidden" r:id="rId15"/>
    <sheet name="RUPA" sheetId="55" state="hidden" r:id="rId16"/>
    <sheet name="TEATER" sheetId="56" state="hidden" r:id="rId17"/>
  </sheets>
  <externalReferences>
    <externalReference r:id="rId18"/>
  </externalReferences>
  <definedNames>
    <definedName name="DATA">'PROG SEMESTER1'!$AY$18:$BJ$32</definedName>
    <definedName name="Pendidikan_Pancasila_dan_Kewarganegaraan">#REF!</definedName>
    <definedName name="_xlnm.Print_Titles" localSheetId="5">'RINCIAN PROG TAHUNAN'!$13:$15</definedName>
    <definedName name="skl_nama">[1]data!$Q$2</definedName>
    <definedName name="tahun_pelajaran">[1]data!$Q$3</definedName>
  </definedNames>
  <calcPr calcId="152511"/>
  <fileRecoveryPr autoRecover="0"/>
</workbook>
</file>

<file path=xl/calcChain.xml><?xml version="1.0" encoding="utf-8"?>
<calcChain xmlns="http://schemas.openxmlformats.org/spreadsheetml/2006/main">
  <c r="F17" i="16" l="1"/>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16" i="16"/>
  <c r="BS47" i="61" l="1"/>
  <c r="BR47" i="61"/>
  <c r="BQ47" i="61"/>
  <c r="BP47" i="61"/>
  <c r="BS46" i="61"/>
  <c r="BR46" i="61"/>
  <c r="BQ46" i="61"/>
  <c r="BP46" i="61"/>
  <c r="BS45" i="61"/>
  <c r="BR45" i="61"/>
  <c r="BQ45" i="61"/>
  <c r="BP45" i="61"/>
  <c r="BS44" i="61"/>
  <c r="BR44" i="61"/>
  <c r="BQ44" i="61"/>
  <c r="BP44" i="61"/>
  <c r="BS43" i="61"/>
  <c r="BR43" i="61"/>
  <c r="BQ43" i="61"/>
  <c r="BP43" i="61"/>
  <c r="BS42" i="61"/>
  <c r="BR42" i="61"/>
  <c r="BQ42" i="61"/>
  <c r="BP42" i="61"/>
  <c r="I42" i="61"/>
  <c r="C42" i="61"/>
  <c r="I41" i="61"/>
  <c r="C41" i="61"/>
  <c r="I36" i="61"/>
  <c r="C36" i="61"/>
  <c r="I35" i="61"/>
  <c r="BO32" i="61"/>
  <c r="BE32" i="61"/>
  <c r="BO31" i="61"/>
  <c r="BE31" i="61"/>
  <c r="BO30" i="61"/>
  <c r="BE30" i="61"/>
  <c r="BO29" i="61"/>
  <c r="BE29" i="61"/>
  <c r="BO28" i="61"/>
  <c r="BE28" i="61"/>
  <c r="BO27" i="61"/>
  <c r="BE27" i="61"/>
  <c r="BO26" i="61"/>
  <c r="BE26" i="61"/>
  <c r="BO25" i="61"/>
  <c r="BE25" i="61"/>
  <c r="BO24" i="61"/>
  <c r="BE24" i="61"/>
  <c r="BE23" i="61"/>
  <c r="BO22" i="61"/>
  <c r="BE22" i="61"/>
  <c r="BO21" i="61"/>
  <c r="BE21" i="61"/>
  <c r="BO20" i="61"/>
  <c r="BE20" i="61"/>
  <c r="BO19" i="61"/>
  <c r="BE19" i="61"/>
  <c r="BO18" i="61"/>
  <c r="AH16" i="61"/>
  <c r="AC16" i="61"/>
  <c r="X16" i="61"/>
  <c r="S16" i="61"/>
  <c r="N16" i="61"/>
  <c r="AH15" i="61"/>
  <c r="AC15" i="61"/>
  <c r="X15" i="61"/>
  <c r="S15" i="61"/>
  <c r="N15" i="61"/>
  <c r="F10" i="61"/>
  <c r="F9" i="61"/>
  <c r="F8" i="61"/>
  <c r="F7" i="61"/>
  <c r="B18" i="61" s="1"/>
  <c r="F6" i="61"/>
  <c r="F5" i="61"/>
  <c r="F4" i="61"/>
  <c r="BS47" i="60"/>
  <c r="BR47" i="60"/>
  <c r="BQ47" i="60"/>
  <c r="BP47" i="60"/>
  <c r="BS46" i="60"/>
  <c r="BR46" i="60"/>
  <c r="BQ46" i="60"/>
  <c r="BP46" i="60"/>
  <c r="BS45" i="60"/>
  <c r="BR45" i="60"/>
  <c r="BQ45" i="60"/>
  <c r="BP45" i="60"/>
  <c r="BS44" i="60"/>
  <c r="BR44" i="60"/>
  <c r="BQ44" i="60"/>
  <c r="BP44" i="60"/>
  <c r="BS43" i="60"/>
  <c r="BR43" i="60"/>
  <c r="BQ43" i="60"/>
  <c r="BP43" i="60"/>
  <c r="BS42" i="60"/>
  <c r="BR42" i="60"/>
  <c r="BQ42" i="60"/>
  <c r="BP42" i="60"/>
  <c r="I42" i="60"/>
  <c r="C42" i="60"/>
  <c r="I41" i="60"/>
  <c r="C41" i="60"/>
  <c r="I36" i="60"/>
  <c r="C36" i="60"/>
  <c r="I35" i="60"/>
  <c r="BO32" i="60"/>
  <c r="BE32" i="60"/>
  <c r="BO31" i="60"/>
  <c r="BE31" i="60"/>
  <c r="BO30" i="60"/>
  <c r="BE30" i="60"/>
  <c r="BO29" i="60"/>
  <c r="BE29" i="60"/>
  <c r="BO28" i="60"/>
  <c r="BE28" i="60"/>
  <c r="BO27" i="60"/>
  <c r="BE27" i="60"/>
  <c r="BO26" i="60"/>
  <c r="BE26" i="60"/>
  <c r="BO25" i="60"/>
  <c r="BE25" i="60"/>
  <c r="BO24" i="60"/>
  <c r="BE24" i="60"/>
  <c r="BE23" i="60"/>
  <c r="BO22" i="60"/>
  <c r="BE22" i="60"/>
  <c r="BO21" i="60"/>
  <c r="BE21" i="60"/>
  <c r="BO20" i="60"/>
  <c r="BE20" i="60"/>
  <c r="BO19" i="60"/>
  <c r="BE19" i="60"/>
  <c r="BO18" i="60"/>
  <c r="AH16" i="60"/>
  <c r="AC16" i="60"/>
  <c r="X16" i="60"/>
  <c r="S16" i="60"/>
  <c r="N16" i="60"/>
  <c r="AH15" i="60"/>
  <c r="AC15" i="60"/>
  <c r="X15" i="60"/>
  <c r="S15" i="60"/>
  <c r="N15" i="60"/>
  <c r="F10" i="60"/>
  <c r="F9" i="60"/>
  <c r="F8" i="60"/>
  <c r="F7" i="60"/>
  <c r="B18" i="60" s="1"/>
  <c r="F6" i="60"/>
  <c r="F5" i="60"/>
  <c r="F4" i="60"/>
  <c r="B6" i="17" l="1"/>
  <c r="Q2" i="18"/>
  <c r="BS42" i="58" l="1"/>
  <c r="BR42" i="58"/>
  <c r="BQ42" i="58"/>
  <c r="BP42" i="58"/>
  <c r="I42" i="58"/>
  <c r="C42" i="58"/>
  <c r="I41" i="58"/>
  <c r="C41" i="58"/>
  <c r="I36" i="58"/>
  <c r="C36" i="58"/>
  <c r="I35" i="58"/>
  <c r="I42" i="11"/>
  <c r="I41" i="11"/>
  <c r="I36" i="11"/>
  <c r="I35" i="11"/>
  <c r="C42" i="11"/>
  <c r="C41" i="11"/>
  <c r="C36" i="11"/>
  <c r="F64" i="16"/>
  <c r="F63" i="16"/>
  <c r="F58" i="16"/>
  <c r="F57" i="16"/>
  <c r="C64" i="16"/>
  <c r="C63" i="16"/>
  <c r="C58" i="16"/>
  <c r="F10" i="58"/>
  <c r="F9" i="58"/>
  <c r="F8" i="58"/>
  <c r="F7" i="58"/>
  <c r="F6" i="58"/>
  <c r="F5" i="58"/>
  <c r="F4" i="58"/>
  <c r="F10" i="11"/>
  <c r="F9" i="11"/>
  <c r="F8" i="11"/>
  <c r="F7" i="11"/>
  <c r="F6" i="11"/>
  <c r="F5" i="11"/>
  <c r="F4" i="11"/>
  <c r="F10" i="16"/>
  <c r="F9" i="16"/>
  <c r="F8" i="16"/>
  <c r="F7" i="16"/>
  <c r="F6" i="16"/>
  <c r="F5" i="16"/>
  <c r="F4" i="16"/>
  <c r="F11" i="16" l="1"/>
  <c r="F12" i="16"/>
  <c r="D16" i="16"/>
  <c r="D18" i="16"/>
  <c r="D20" i="16"/>
  <c r="D21" i="16"/>
  <c r="D23" i="16"/>
  <c r="D25" i="16"/>
  <c r="D27" i="16"/>
  <c r="D29" i="16"/>
  <c r="D31" i="16"/>
  <c r="D33" i="16"/>
  <c r="D36" i="16"/>
  <c r="D38" i="16"/>
  <c r="D40" i="16"/>
  <c r="D42" i="16"/>
  <c r="D44" i="16"/>
  <c r="D46" i="16"/>
  <c r="D48" i="16"/>
  <c r="D50" i="16"/>
  <c r="D52" i="16"/>
  <c r="D54" i="16"/>
  <c r="E17" i="16"/>
  <c r="E20" i="16"/>
  <c r="E22" i="16"/>
  <c r="E24" i="16"/>
  <c r="E26" i="16"/>
  <c r="E28" i="16"/>
  <c r="E30" i="16"/>
  <c r="E32" i="16"/>
  <c r="E34" i="16"/>
  <c r="E36" i="16"/>
  <c r="E38" i="16"/>
  <c r="E40" i="16"/>
  <c r="E42" i="16"/>
  <c r="E44" i="16"/>
  <c r="E47" i="16"/>
  <c r="E49" i="16"/>
  <c r="E51" i="16"/>
  <c r="E53" i="16"/>
  <c r="E55"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D17" i="16"/>
  <c r="D19" i="16"/>
  <c r="D22" i="16"/>
  <c r="D24" i="16"/>
  <c r="D26" i="16"/>
  <c r="D28" i="16"/>
  <c r="D30" i="16"/>
  <c r="D32" i="16"/>
  <c r="D34" i="16"/>
  <c r="D35" i="16"/>
  <c r="D37" i="16"/>
  <c r="D39" i="16"/>
  <c r="D41" i="16"/>
  <c r="D43" i="16"/>
  <c r="D45" i="16"/>
  <c r="D47" i="16"/>
  <c r="D49" i="16"/>
  <c r="D51" i="16"/>
  <c r="D53" i="16"/>
  <c r="D55" i="16"/>
  <c r="E18" i="16"/>
  <c r="E19" i="16"/>
  <c r="E21" i="16"/>
  <c r="E23" i="16"/>
  <c r="E25" i="16"/>
  <c r="E27" i="16"/>
  <c r="E29" i="16"/>
  <c r="E31" i="16"/>
  <c r="E33" i="16"/>
  <c r="E35" i="16"/>
  <c r="E37" i="16"/>
  <c r="E39" i="16"/>
  <c r="E41" i="16"/>
  <c r="E43" i="16"/>
  <c r="E45" i="16"/>
  <c r="E46" i="16"/>
  <c r="E48" i="16"/>
  <c r="E50" i="16"/>
  <c r="E52" i="16"/>
  <c r="E54" i="16"/>
  <c r="C16" i="16"/>
  <c r="F12" i="61" l="1"/>
  <c r="F12" i="60"/>
  <c r="F11" i="61"/>
  <c r="F11" i="60"/>
  <c r="F12" i="58"/>
  <c r="F12" i="11"/>
  <c r="F11" i="58"/>
  <c r="F11" i="11"/>
  <c r="E16" i="16"/>
  <c r="G43" i="5"/>
  <c r="G42" i="5"/>
  <c r="C43" i="5"/>
  <c r="C42" i="5"/>
  <c r="E10" i="5"/>
  <c r="E9" i="5"/>
  <c r="E8" i="5"/>
  <c r="E7" i="5"/>
  <c r="E6" i="5"/>
  <c r="E5" i="5"/>
  <c r="E4" i="5"/>
  <c r="Q3" i="18"/>
  <c r="I25" i="59"/>
  <c r="I24" i="59"/>
  <c r="I23" i="59"/>
  <c r="I22" i="59"/>
  <c r="I21" i="59"/>
  <c r="I20" i="59"/>
  <c r="I19" i="59"/>
  <c r="I18" i="59"/>
  <c r="I17" i="59"/>
  <c r="I16" i="59"/>
  <c r="I15" i="59"/>
  <c r="I14" i="59"/>
  <c r="I13" i="59"/>
  <c r="I12" i="59"/>
  <c r="I11" i="59"/>
  <c r="I10" i="59"/>
  <c r="BS47" i="58" l="1"/>
  <c r="BR47" i="58"/>
  <c r="BQ47" i="58"/>
  <c r="BP47" i="58"/>
  <c r="BS46" i="58"/>
  <c r="BR46" i="58"/>
  <c r="BQ46" i="58"/>
  <c r="BP46" i="58"/>
  <c r="BS45" i="58"/>
  <c r="BR45" i="58"/>
  <c r="BQ45" i="58"/>
  <c r="BP45" i="58"/>
  <c r="BS44" i="58"/>
  <c r="BR44" i="58"/>
  <c r="BQ44" i="58"/>
  <c r="BP44" i="58"/>
  <c r="BS43" i="58"/>
  <c r="BR43" i="58"/>
  <c r="BQ43" i="58"/>
  <c r="BP43" i="58"/>
  <c r="AH16" i="58"/>
  <c r="AC16" i="58"/>
  <c r="X16" i="58"/>
  <c r="S16" i="58"/>
  <c r="N16" i="58"/>
  <c r="B18" i="58"/>
  <c r="N16" i="11" l="1"/>
  <c r="S16" i="11"/>
  <c r="X16" i="11"/>
  <c r="AC16" i="11"/>
  <c r="AH16" i="11"/>
  <c r="X16" i="16" l="1"/>
  <c r="AB16" i="16" l="1"/>
  <c r="AD16" i="16"/>
  <c r="X17" i="16"/>
  <c r="X18" i="16"/>
  <c r="X19" i="16"/>
  <c r="X20" i="16"/>
  <c r="X21" i="16"/>
  <c r="X22" i="16"/>
  <c r="X23" i="16"/>
  <c r="X24" i="16"/>
  <c r="X25" i="16"/>
  <c r="X26" i="16"/>
  <c r="X27" i="16"/>
  <c r="X28" i="16"/>
  <c r="X29" i="16"/>
  <c r="X30" i="16"/>
  <c r="X31" i="16"/>
  <c r="X32" i="16"/>
  <c r="X33" i="16"/>
  <c r="X34" i="16"/>
  <c r="X35" i="16"/>
  <c r="X36" i="16"/>
  <c r="X37" i="16"/>
  <c r="X38" i="16"/>
  <c r="X39" i="16"/>
  <c r="X40" i="16"/>
  <c r="X41" i="16"/>
  <c r="X42" i="16"/>
  <c r="X43" i="16"/>
  <c r="X44" i="16"/>
  <c r="X45" i="16"/>
  <c r="X46" i="16"/>
  <c r="X47" i="16"/>
  <c r="X48" i="16"/>
  <c r="X49" i="16"/>
  <c r="X50" i="16"/>
  <c r="X51" i="16"/>
  <c r="X52" i="16"/>
  <c r="X53" i="16"/>
  <c r="X54" i="16"/>
  <c r="X55"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16" i="16"/>
  <c r="U16" i="16" s="1"/>
  <c r="BM18" i="58" l="1"/>
  <c r="BM18" i="61"/>
  <c r="BM18" i="60"/>
  <c r="BD18" i="61"/>
  <c r="BD18" i="60"/>
  <c r="Q53" i="16"/>
  <c r="V53" i="16"/>
  <c r="Q45" i="16"/>
  <c r="V45" i="16"/>
  <c r="Q33" i="16"/>
  <c r="V33" i="16"/>
  <c r="V25" i="16"/>
  <c r="Y48" i="16"/>
  <c r="AB48" i="16"/>
  <c r="AD48" i="16"/>
  <c r="Y44" i="16"/>
  <c r="AB44" i="16"/>
  <c r="AD44" i="16"/>
  <c r="Y36" i="16"/>
  <c r="AB36" i="16"/>
  <c r="AD36" i="16"/>
  <c r="Y32" i="16"/>
  <c r="AB32" i="16"/>
  <c r="AD32" i="16"/>
  <c r="Y24" i="16"/>
  <c r="AB24" i="16"/>
  <c r="AD24" i="16"/>
  <c r="Q50" i="16"/>
  <c r="V50" i="16"/>
  <c r="Q41" i="16"/>
  <c r="V41" i="16"/>
  <c r="Q52" i="16"/>
  <c r="V52" i="16"/>
  <c r="Q48" i="16"/>
  <c r="V48" i="16"/>
  <c r="Q44" i="16"/>
  <c r="V44" i="16"/>
  <c r="Q40" i="16"/>
  <c r="V40" i="16"/>
  <c r="Q36" i="16"/>
  <c r="V36" i="16"/>
  <c r="Q32" i="16"/>
  <c r="V32" i="16"/>
  <c r="Q28" i="16"/>
  <c r="V28" i="16"/>
  <c r="V24" i="16"/>
  <c r="Y55" i="16"/>
  <c r="AD55" i="16"/>
  <c r="AB55" i="16"/>
  <c r="Y51" i="16"/>
  <c r="AD51" i="16"/>
  <c r="AB51" i="16"/>
  <c r="Y47" i="16"/>
  <c r="AD47" i="16"/>
  <c r="AB47" i="16"/>
  <c r="Y43" i="16"/>
  <c r="AD43" i="16"/>
  <c r="AB43" i="16"/>
  <c r="Y39" i="16"/>
  <c r="AD39" i="16"/>
  <c r="AB39" i="16"/>
  <c r="Y35" i="16"/>
  <c r="AD35" i="16"/>
  <c r="AB35" i="16"/>
  <c r="Y31" i="16"/>
  <c r="AD31" i="16"/>
  <c r="AB31" i="16"/>
  <c r="Y27" i="16"/>
  <c r="AD27" i="16"/>
  <c r="AB27" i="16"/>
  <c r="Y23" i="16"/>
  <c r="AD23" i="16"/>
  <c r="AB23" i="16"/>
  <c r="Q54" i="16"/>
  <c r="V54" i="16"/>
  <c r="Q49" i="16"/>
  <c r="V49" i="16"/>
  <c r="Q37" i="16"/>
  <c r="V37" i="16"/>
  <c r="Q29" i="16"/>
  <c r="V29" i="16"/>
  <c r="Y52" i="16"/>
  <c r="AB52" i="16"/>
  <c r="AD52" i="16"/>
  <c r="Y40" i="16"/>
  <c r="AB40" i="16"/>
  <c r="AD40" i="16"/>
  <c r="Y28" i="16"/>
  <c r="AB28" i="16"/>
  <c r="AD28" i="16"/>
  <c r="Q55" i="16"/>
  <c r="V55" i="16"/>
  <c r="Q51" i="16"/>
  <c r="V51" i="16"/>
  <c r="Q47" i="16"/>
  <c r="V47" i="16"/>
  <c r="Q43" i="16"/>
  <c r="V43" i="16"/>
  <c r="Q39" i="16"/>
  <c r="V39" i="16"/>
  <c r="Q35" i="16"/>
  <c r="V35" i="16"/>
  <c r="Q31" i="16"/>
  <c r="V31" i="16"/>
  <c r="Q27" i="16"/>
  <c r="V27" i="16"/>
  <c r="V23" i="16"/>
  <c r="Y54" i="16"/>
  <c r="AD54" i="16"/>
  <c r="AB54" i="16"/>
  <c r="Y50" i="16"/>
  <c r="AD50" i="16"/>
  <c r="AB50" i="16"/>
  <c r="Y46" i="16"/>
  <c r="AD46" i="16"/>
  <c r="AB46" i="16"/>
  <c r="Y42" i="16"/>
  <c r="AD42" i="16"/>
  <c r="AB42" i="16"/>
  <c r="Y38" i="16"/>
  <c r="AD38" i="16"/>
  <c r="AB38" i="16"/>
  <c r="Y34" i="16"/>
  <c r="AD34" i="16"/>
  <c r="AB34" i="16"/>
  <c r="Y30" i="16"/>
  <c r="AD30" i="16"/>
  <c r="AB30" i="16"/>
  <c r="Y26" i="16"/>
  <c r="AD26" i="16"/>
  <c r="AB26" i="16"/>
  <c r="Y22" i="16"/>
  <c r="AD22" i="16"/>
  <c r="AB22" i="16"/>
  <c r="Q46" i="16"/>
  <c r="V46" i="16"/>
  <c r="Q42" i="16"/>
  <c r="V42" i="16"/>
  <c r="Q38" i="16"/>
  <c r="V38" i="16"/>
  <c r="Q34" i="16"/>
  <c r="V34" i="16"/>
  <c r="Q30" i="16"/>
  <c r="V30" i="16"/>
  <c r="Q26" i="16"/>
  <c r="V26" i="16"/>
  <c r="Y53" i="16"/>
  <c r="AB53" i="16"/>
  <c r="AD53" i="16"/>
  <c r="Y49" i="16"/>
  <c r="AD49" i="16"/>
  <c r="AB49" i="16"/>
  <c r="Y45" i="16"/>
  <c r="AB45" i="16"/>
  <c r="AD45" i="16"/>
  <c r="Y41" i="16"/>
  <c r="AD41" i="16"/>
  <c r="AB41" i="16"/>
  <c r="Y37" i="16"/>
  <c r="AD37" i="16"/>
  <c r="AB37" i="16"/>
  <c r="Y33" i="16"/>
  <c r="AB33" i="16"/>
  <c r="AD33" i="16"/>
  <c r="Y29" i="16"/>
  <c r="AD29" i="16"/>
  <c r="AB29" i="16"/>
  <c r="Y25" i="16"/>
  <c r="AB25" i="16"/>
  <c r="AD25" i="16"/>
  <c r="V16" i="16"/>
  <c r="AD21" i="16"/>
  <c r="BO18" i="11"/>
  <c r="BO18" i="58"/>
  <c r="V20" i="16"/>
  <c r="V22" i="16"/>
  <c r="V21" i="16"/>
  <c r="Y20" i="16"/>
  <c r="AB20" i="16"/>
  <c r="AD20" i="16"/>
  <c r="AD19" i="16"/>
  <c r="BM18" i="11"/>
  <c r="V18" i="16"/>
  <c r="AD18" i="16"/>
  <c r="V19" i="16"/>
  <c r="AD17" i="16"/>
  <c r="AB17" i="16"/>
  <c r="V17" i="16"/>
  <c r="B18" i="11"/>
  <c r="G32" i="5"/>
  <c r="E35" i="5"/>
  <c r="E24" i="5"/>
  <c r="F19" i="5"/>
  <c r="G19" i="5" s="1"/>
  <c r="F20" i="5"/>
  <c r="G20" i="5" s="1"/>
  <c r="F21" i="5"/>
  <c r="G21" i="5" s="1"/>
  <c r="F22" i="5"/>
  <c r="G22" i="5" s="1"/>
  <c r="F23" i="5"/>
  <c r="G23" i="5" s="1"/>
  <c r="F29" i="5"/>
  <c r="G29" i="5" s="1"/>
  <c r="F30" i="5"/>
  <c r="G30" i="5" s="1"/>
  <c r="F31" i="5"/>
  <c r="G31" i="5" s="1"/>
  <c r="F32" i="5"/>
  <c r="F33" i="5"/>
  <c r="G33" i="5" s="1"/>
  <c r="F34" i="5"/>
  <c r="G34" i="5" s="1"/>
  <c r="AL12" i="18"/>
  <c r="AM12" i="18"/>
  <c r="AO12" i="18"/>
  <c r="AP12" i="18"/>
  <c r="AR12" i="18"/>
  <c r="AS12" i="18"/>
  <c r="AU12" i="18"/>
  <c r="AV12" i="18"/>
  <c r="AX12" i="18"/>
  <c r="AY12" i="18"/>
  <c r="BA12" i="18"/>
  <c r="BB12" i="18"/>
  <c r="BD12" i="18"/>
  <c r="BE12" i="18"/>
  <c r="BG12" i="18"/>
  <c r="BH12" i="18"/>
  <c r="BJ12" i="18"/>
  <c r="BK12" i="18"/>
  <c r="BM12" i="18"/>
  <c r="BN12" i="18"/>
  <c r="BP12" i="18"/>
  <c r="BQ12" i="18"/>
  <c r="BS12" i="18"/>
  <c r="BT12" i="18"/>
  <c r="BU12" i="18" s="1"/>
  <c r="AL13" i="18"/>
  <c r="AM13" i="18"/>
  <c r="AO13" i="18"/>
  <c r="AP13" i="18"/>
  <c r="AR13" i="18"/>
  <c r="AS13" i="18"/>
  <c r="AU13" i="18"/>
  <c r="AV13" i="18"/>
  <c r="AX13" i="18"/>
  <c r="AY13" i="18"/>
  <c r="BA13" i="18"/>
  <c r="BB13" i="18"/>
  <c r="BD13" i="18"/>
  <c r="BE13" i="18"/>
  <c r="BG13" i="18"/>
  <c r="BH13" i="18"/>
  <c r="BJ13" i="18"/>
  <c r="BK13" i="18"/>
  <c r="BM13" i="18"/>
  <c r="BN13" i="18"/>
  <c r="BP13" i="18"/>
  <c r="BQ13" i="18"/>
  <c r="BS13" i="18"/>
  <c r="BT13" i="18"/>
  <c r="BU13" i="18" s="1"/>
  <c r="AL14" i="18"/>
  <c r="AM14" i="18"/>
  <c r="AO14" i="18"/>
  <c r="AP14" i="18"/>
  <c r="AR14" i="18"/>
  <c r="AS14" i="18"/>
  <c r="AU14" i="18"/>
  <c r="AV14" i="18"/>
  <c r="AX14" i="18"/>
  <c r="AY14" i="18"/>
  <c r="BA14" i="18"/>
  <c r="BB14" i="18"/>
  <c r="BD14" i="18"/>
  <c r="BE14" i="18"/>
  <c r="BG14" i="18"/>
  <c r="BH14" i="18"/>
  <c r="BJ14" i="18"/>
  <c r="BK14" i="18"/>
  <c r="BM14" i="18"/>
  <c r="BN14" i="18"/>
  <c r="BP14" i="18"/>
  <c r="BQ14" i="18"/>
  <c r="BS14" i="18"/>
  <c r="BT14" i="18"/>
  <c r="BU14" i="18" s="1"/>
  <c r="AL15" i="18"/>
  <c r="AM15" i="18"/>
  <c r="AO15" i="18"/>
  <c r="AP15" i="18"/>
  <c r="AR15" i="18"/>
  <c r="AS15" i="18"/>
  <c r="AU15" i="18"/>
  <c r="AV15" i="18"/>
  <c r="AX15" i="18"/>
  <c r="AY15" i="18"/>
  <c r="BA15" i="18"/>
  <c r="BB15" i="18"/>
  <c r="BD15" i="18"/>
  <c r="BE15" i="18"/>
  <c r="BG15" i="18"/>
  <c r="BH15" i="18"/>
  <c r="BJ15" i="18"/>
  <c r="BK15" i="18"/>
  <c r="BM15" i="18"/>
  <c r="BN15" i="18"/>
  <c r="BP15" i="18"/>
  <c r="BQ15" i="18"/>
  <c r="BS15" i="18"/>
  <c r="BT15" i="18"/>
  <c r="BU15" i="18" s="1"/>
  <c r="AL16" i="18"/>
  <c r="AM16" i="18"/>
  <c r="AO16" i="18"/>
  <c r="AP16" i="18"/>
  <c r="AR16" i="18"/>
  <c r="AS16" i="18"/>
  <c r="AU16" i="18"/>
  <c r="AV16" i="18"/>
  <c r="AX16" i="18"/>
  <c r="AY16" i="18"/>
  <c r="BA16" i="18"/>
  <c r="BB16" i="18"/>
  <c r="BD16" i="18"/>
  <c r="BE16" i="18"/>
  <c r="BG16" i="18"/>
  <c r="BH16" i="18"/>
  <c r="BJ16" i="18"/>
  <c r="BK16" i="18"/>
  <c r="BM16" i="18"/>
  <c r="BN16" i="18"/>
  <c r="BP16" i="18"/>
  <c r="BQ16" i="18"/>
  <c r="BS16" i="18"/>
  <c r="BT16" i="18"/>
  <c r="BU16" i="18" s="1"/>
  <c r="AL17" i="18"/>
  <c r="AM17" i="18"/>
  <c r="AO17" i="18"/>
  <c r="AP17" i="18"/>
  <c r="AR17" i="18"/>
  <c r="AS17" i="18"/>
  <c r="AU17" i="18"/>
  <c r="AV17" i="18"/>
  <c r="AX17" i="18"/>
  <c r="AY17" i="18"/>
  <c r="BA17" i="18"/>
  <c r="BB17" i="18"/>
  <c r="BD17" i="18"/>
  <c r="BE17" i="18"/>
  <c r="BG17" i="18"/>
  <c r="BH17" i="18"/>
  <c r="BJ17" i="18"/>
  <c r="BK17" i="18"/>
  <c r="BM17" i="18"/>
  <c r="BN17" i="18"/>
  <c r="BP17" i="18"/>
  <c r="BQ17" i="18"/>
  <c r="BS17" i="18"/>
  <c r="BT17" i="18"/>
  <c r="BU17" i="18" s="1"/>
  <c r="AL18" i="18"/>
  <c r="AM18" i="18"/>
  <c r="AO18" i="18"/>
  <c r="AP18" i="18"/>
  <c r="AR18" i="18"/>
  <c r="AS18" i="18"/>
  <c r="AU18" i="18"/>
  <c r="AV18" i="18"/>
  <c r="AX18" i="18"/>
  <c r="AY18" i="18"/>
  <c r="BA18" i="18"/>
  <c r="BB18" i="18"/>
  <c r="BD18" i="18"/>
  <c r="BE18" i="18"/>
  <c r="BG18" i="18"/>
  <c r="BH18" i="18"/>
  <c r="BJ18" i="18"/>
  <c r="BK18" i="18"/>
  <c r="BM18" i="18"/>
  <c r="BN18" i="18"/>
  <c r="BP18" i="18"/>
  <c r="BQ18" i="18"/>
  <c r="BS18" i="18"/>
  <c r="BT18" i="18"/>
  <c r="BU18" i="18" s="1"/>
  <c r="AL19" i="18"/>
  <c r="AM19" i="18"/>
  <c r="AO19" i="18"/>
  <c r="AP19" i="18"/>
  <c r="AR19" i="18"/>
  <c r="AS19" i="18"/>
  <c r="AU19" i="18"/>
  <c r="AV19" i="18"/>
  <c r="AX19" i="18"/>
  <c r="AY19" i="18"/>
  <c r="BA19" i="18"/>
  <c r="BB19" i="18"/>
  <c r="BD19" i="18"/>
  <c r="BE19" i="18"/>
  <c r="BG19" i="18"/>
  <c r="BH19" i="18"/>
  <c r="BJ19" i="18"/>
  <c r="BK19" i="18"/>
  <c r="BM19" i="18"/>
  <c r="BN19" i="18"/>
  <c r="BP19" i="18"/>
  <c r="BQ19" i="18"/>
  <c r="BS19" i="18"/>
  <c r="BT19" i="18"/>
  <c r="BU19" i="18" s="1"/>
  <c r="AL20" i="18"/>
  <c r="AM20" i="18"/>
  <c r="AO20" i="18"/>
  <c r="AP20" i="18"/>
  <c r="AR20" i="18"/>
  <c r="AS20" i="18"/>
  <c r="AU20" i="18"/>
  <c r="AV20" i="18"/>
  <c r="AX20" i="18"/>
  <c r="AY20" i="18"/>
  <c r="BA20" i="18"/>
  <c r="BB20" i="18"/>
  <c r="BD20" i="18"/>
  <c r="BE20" i="18"/>
  <c r="BG20" i="18"/>
  <c r="BH20" i="18"/>
  <c r="BJ20" i="18"/>
  <c r="BK20" i="18"/>
  <c r="BM20" i="18"/>
  <c r="BN20" i="18"/>
  <c r="BP20" i="18"/>
  <c r="BQ20" i="18"/>
  <c r="BS20" i="18"/>
  <c r="BT20" i="18"/>
  <c r="BU20" i="18" s="1"/>
  <c r="AL21" i="18"/>
  <c r="AM21" i="18"/>
  <c r="AO21" i="18"/>
  <c r="AP21" i="18"/>
  <c r="AR21" i="18"/>
  <c r="AS21" i="18"/>
  <c r="AU21" i="18"/>
  <c r="AV21" i="18"/>
  <c r="AX21" i="18"/>
  <c r="AY21" i="18"/>
  <c r="BA21" i="18"/>
  <c r="BB21" i="18"/>
  <c r="BD21" i="18"/>
  <c r="BE21" i="18"/>
  <c r="BG21" i="18"/>
  <c r="BH21" i="18"/>
  <c r="BJ21" i="18"/>
  <c r="BK21" i="18"/>
  <c r="BM21" i="18"/>
  <c r="BN21" i="18"/>
  <c r="BP21" i="18"/>
  <c r="BQ21" i="18"/>
  <c r="BS21" i="18"/>
  <c r="BT21" i="18"/>
  <c r="BU21" i="18" s="1"/>
  <c r="AL22" i="18"/>
  <c r="AM22" i="18"/>
  <c r="AO22" i="18"/>
  <c r="AP22" i="18"/>
  <c r="AR22" i="18"/>
  <c r="AS22" i="18"/>
  <c r="AU22" i="18"/>
  <c r="AV22" i="18"/>
  <c r="AX22" i="18"/>
  <c r="AY22" i="18"/>
  <c r="BA22" i="18"/>
  <c r="BB22" i="18"/>
  <c r="BD22" i="18"/>
  <c r="BE22" i="18"/>
  <c r="BG22" i="18"/>
  <c r="BH22" i="18"/>
  <c r="BJ22" i="18"/>
  <c r="BK22" i="18"/>
  <c r="BM22" i="18"/>
  <c r="BN22" i="18"/>
  <c r="BP22" i="18"/>
  <c r="BQ22" i="18"/>
  <c r="BS22" i="18"/>
  <c r="BT22" i="18"/>
  <c r="BU22" i="18" s="1"/>
  <c r="AL23" i="18"/>
  <c r="AM23" i="18"/>
  <c r="AO23" i="18"/>
  <c r="AP23" i="18"/>
  <c r="AR23" i="18"/>
  <c r="AS23" i="18"/>
  <c r="AU23" i="18"/>
  <c r="AV23" i="18"/>
  <c r="AX23" i="18"/>
  <c r="AY23" i="18"/>
  <c r="BA23" i="18"/>
  <c r="BB23" i="18"/>
  <c r="BD23" i="18"/>
  <c r="BE23" i="18"/>
  <c r="BG23" i="18"/>
  <c r="BH23" i="18"/>
  <c r="BJ23" i="18"/>
  <c r="BK23" i="18"/>
  <c r="BM23" i="18"/>
  <c r="BN23" i="18"/>
  <c r="BP23" i="18"/>
  <c r="BQ23" i="18"/>
  <c r="BS23" i="18"/>
  <c r="BT23" i="18"/>
  <c r="BU23" i="18" s="1"/>
  <c r="AL24" i="18"/>
  <c r="AM24" i="18"/>
  <c r="AO24" i="18"/>
  <c r="AP24" i="18"/>
  <c r="AR24" i="18"/>
  <c r="AS24" i="18"/>
  <c r="AU24" i="18"/>
  <c r="AV24" i="18"/>
  <c r="AX24" i="18"/>
  <c r="AY24" i="18"/>
  <c r="BA24" i="18"/>
  <c r="BB24" i="18"/>
  <c r="BD24" i="18"/>
  <c r="BE24" i="18"/>
  <c r="BG24" i="18"/>
  <c r="BH24" i="18"/>
  <c r="BJ24" i="18"/>
  <c r="BK24" i="18"/>
  <c r="BM24" i="18"/>
  <c r="BN24" i="18"/>
  <c r="BP24" i="18"/>
  <c r="BQ24" i="18"/>
  <c r="BS24" i="18"/>
  <c r="BT24" i="18"/>
  <c r="BU24" i="18" s="1"/>
  <c r="AL25" i="18"/>
  <c r="AM25" i="18"/>
  <c r="AO25" i="18"/>
  <c r="AP25" i="18"/>
  <c r="AR25" i="18"/>
  <c r="AS25" i="18"/>
  <c r="AU25" i="18"/>
  <c r="AV25" i="18"/>
  <c r="AX25" i="18"/>
  <c r="AY25" i="18"/>
  <c r="BA25" i="18"/>
  <c r="BB25" i="18"/>
  <c r="BD25" i="18"/>
  <c r="BE25" i="18"/>
  <c r="BG25" i="18"/>
  <c r="BH25" i="18"/>
  <c r="BJ25" i="18"/>
  <c r="BK25" i="18"/>
  <c r="BM25" i="18"/>
  <c r="BN25" i="18"/>
  <c r="BP25" i="18"/>
  <c r="BQ25" i="18"/>
  <c r="BS25" i="18"/>
  <c r="BT25" i="18"/>
  <c r="BU25" i="18" s="1"/>
  <c r="AL26" i="18"/>
  <c r="AM26" i="18"/>
  <c r="AO26" i="18"/>
  <c r="AP26" i="18"/>
  <c r="AR26" i="18"/>
  <c r="AS26" i="18"/>
  <c r="AU26" i="18"/>
  <c r="AV26" i="18"/>
  <c r="AX26" i="18"/>
  <c r="AY26" i="18"/>
  <c r="BA26" i="18"/>
  <c r="BB26" i="18"/>
  <c r="BD26" i="18"/>
  <c r="BE26" i="18"/>
  <c r="BG26" i="18"/>
  <c r="BH26" i="18"/>
  <c r="BJ26" i="18"/>
  <c r="BK26" i="18"/>
  <c r="BM26" i="18"/>
  <c r="BN26" i="18"/>
  <c r="BP26" i="18"/>
  <c r="BQ26" i="18"/>
  <c r="BS26" i="18"/>
  <c r="BT26" i="18"/>
  <c r="BU26" i="18" s="1"/>
  <c r="AL27" i="18"/>
  <c r="AM27" i="18"/>
  <c r="AO27" i="18"/>
  <c r="AP27" i="18"/>
  <c r="AR27" i="18"/>
  <c r="AS27" i="18"/>
  <c r="AU27" i="18"/>
  <c r="AV27" i="18"/>
  <c r="AX27" i="18"/>
  <c r="AY27" i="18"/>
  <c r="BA27" i="18"/>
  <c r="BB27" i="18"/>
  <c r="BD27" i="18"/>
  <c r="BE27" i="18"/>
  <c r="BG27" i="18"/>
  <c r="BH27" i="18"/>
  <c r="BJ27" i="18"/>
  <c r="BK27" i="18"/>
  <c r="BM27" i="18"/>
  <c r="BN27" i="18"/>
  <c r="BP27" i="18"/>
  <c r="BQ27" i="18"/>
  <c r="BS27" i="18"/>
  <c r="BT27" i="18"/>
  <c r="BU27" i="18" s="1"/>
  <c r="AL28" i="18"/>
  <c r="AM28" i="18"/>
  <c r="AO28" i="18"/>
  <c r="AP28" i="18"/>
  <c r="AR28" i="18"/>
  <c r="AS28" i="18"/>
  <c r="AU28" i="18"/>
  <c r="AV28" i="18"/>
  <c r="AX28" i="18"/>
  <c r="AY28" i="18"/>
  <c r="BA28" i="18"/>
  <c r="BB28" i="18"/>
  <c r="BD28" i="18"/>
  <c r="BE28" i="18"/>
  <c r="BG28" i="18"/>
  <c r="BH28" i="18"/>
  <c r="BJ28" i="18"/>
  <c r="BK28" i="18"/>
  <c r="BM28" i="18"/>
  <c r="BN28" i="18"/>
  <c r="BP28" i="18"/>
  <c r="BQ28" i="18"/>
  <c r="BS28" i="18"/>
  <c r="BT28" i="18"/>
  <c r="BU28" i="18" s="1"/>
  <c r="AL29" i="18"/>
  <c r="AM29" i="18"/>
  <c r="AO29" i="18"/>
  <c r="AP29" i="18"/>
  <c r="AR29" i="18"/>
  <c r="AS29" i="18"/>
  <c r="AU29" i="18"/>
  <c r="AV29" i="18"/>
  <c r="AX29" i="18"/>
  <c r="AY29" i="18"/>
  <c r="BA29" i="18"/>
  <c r="BB29" i="18"/>
  <c r="BD29" i="18"/>
  <c r="BE29" i="18"/>
  <c r="BG29" i="18"/>
  <c r="BH29" i="18"/>
  <c r="BJ29" i="18"/>
  <c r="BK29" i="18"/>
  <c r="BM29" i="18"/>
  <c r="BN29" i="18"/>
  <c r="BP29" i="18"/>
  <c r="BQ29" i="18"/>
  <c r="BS29" i="18"/>
  <c r="BT29" i="18"/>
  <c r="BU29" i="18" s="1"/>
  <c r="AL30" i="18"/>
  <c r="AM30" i="18"/>
  <c r="AO30" i="18"/>
  <c r="AP30" i="18"/>
  <c r="AR30" i="18"/>
  <c r="AS30" i="18"/>
  <c r="AU30" i="18"/>
  <c r="AV30" i="18"/>
  <c r="AX30" i="18"/>
  <c r="AY30" i="18"/>
  <c r="BA30" i="18"/>
  <c r="BB30" i="18"/>
  <c r="BD30" i="18"/>
  <c r="BE30" i="18"/>
  <c r="BG30" i="18"/>
  <c r="BH30" i="18"/>
  <c r="BJ30" i="18"/>
  <c r="BK30" i="18"/>
  <c r="BM30" i="18"/>
  <c r="BN30" i="18"/>
  <c r="BP30" i="18"/>
  <c r="BQ30" i="18"/>
  <c r="BS30" i="18"/>
  <c r="BT30" i="18"/>
  <c r="BU30" i="18" s="1"/>
  <c r="AL31" i="18"/>
  <c r="AM31" i="18"/>
  <c r="AO31" i="18"/>
  <c r="AP31" i="18"/>
  <c r="AR31" i="18"/>
  <c r="AS31" i="18"/>
  <c r="AU31" i="18"/>
  <c r="AV31" i="18"/>
  <c r="AX31" i="18"/>
  <c r="AY31" i="18"/>
  <c r="BA31" i="18"/>
  <c r="BB31" i="18"/>
  <c r="BD31" i="18"/>
  <c r="BE31" i="18"/>
  <c r="BG31" i="18"/>
  <c r="BH31" i="18"/>
  <c r="BJ31" i="18"/>
  <c r="BK31" i="18"/>
  <c r="BM31" i="18"/>
  <c r="BN31" i="18"/>
  <c r="BP31" i="18"/>
  <c r="BQ31" i="18"/>
  <c r="BS31" i="18"/>
  <c r="BT31" i="18"/>
  <c r="BU31" i="18" s="1"/>
  <c r="AL32" i="18"/>
  <c r="AM32" i="18"/>
  <c r="AO32" i="18"/>
  <c r="AP32" i="18"/>
  <c r="AR32" i="18"/>
  <c r="AS32" i="18"/>
  <c r="AU32" i="18"/>
  <c r="AV32" i="18"/>
  <c r="AX32" i="18"/>
  <c r="AY32" i="18"/>
  <c r="BA32" i="18"/>
  <c r="BB32" i="18"/>
  <c r="BD32" i="18"/>
  <c r="BE32" i="18"/>
  <c r="BG32" i="18"/>
  <c r="BH32" i="18"/>
  <c r="BJ32" i="18"/>
  <c r="BK32" i="18"/>
  <c r="BM32" i="18"/>
  <c r="BN32" i="18"/>
  <c r="BP32" i="18"/>
  <c r="BQ32" i="18"/>
  <c r="BS32" i="18"/>
  <c r="BT32" i="18"/>
  <c r="BU32" i="18" s="1"/>
  <c r="AL33" i="18"/>
  <c r="AM33" i="18"/>
  <c r="AO33" i="18"/>
  <c r="AP33" i="18"/>
  <c r="AR33" i="18"/>
  <c r="AS33" i="18"/>
  <c r="AU33" i="18"/>
  <c r="AV33" i="18"/>
  <c r="AX33" i="18"/>
  <c r="AY33" i="18"/>
  <c r="BA33" i="18"/>
  <c r="BB33" i="18"/>
  <c r="BD33" i="18"/>
  <c r="BE33" i="18"/>
  <c r="BG33" i="18"/>
  <c r="BH33" i="18"/>
  <c r="BJ33" i="18"/>
  <c r="BK33" i="18"/>
  <c r="BM33" i="18"/>
  <c r="BN33" i="18"/>
  <c r="BP33" i="18"/>
  <c r="BQ33" i="18"/>
  <c r="BS33" i="18"/>
  <c r="BT33" i="18"/>
  <c r="BU33" i="18" s="1"/>
  <c r="AL34" i="18"/>
  <c r="AM34" i="18"/>
  <c r="AO34" i="18"/>
  <c r="AP34" i="18"/>
  <c r="AR34" i="18"/>
  <c r="AS34" i="18"/>
  <c r="AU34" i="18"/>
  <c r="AV34" i="18"/>
  <c r="AX34" i="18"/>
  <c r="AY34" i="18"/>
  <c r="BA34" i="18"/>
  <c r="BB34" i="18"/>
  <c r="BD34" i="18"/>
  <c r="BE34" i="18"/>
  <c r="BG34" i="18"/>
  <c r="BH34" i="18"/>
  <c r="BJ34" i="18"/>
  <c r="BK34" i="18"/>
  <c r="BM34" i="18"/>
  <c r="BN34" i="18"/>
  <c r="BP34" i="18"/>
  <c r="BQ34" i="18"/>
  <c r="BS34" i="18"/>
  <c r="BT34" i="18"/>
  <c r="BU34" i="18" s="1"/>
  <c r="AL35" i="18"/>
  <c r="AM35" i="18"/>
  <c r="AO35" i="18"/>
  <c r="AP35" i="18"/>
  <c r="AR35" i="18"/>
  <c r="AS35" i="18"/>
  <c r="AU35" i="18"/>
  <c r="AV35" i="18"/>
  <c r="AX35" i="18"/>
  <c r="AY35" i="18"/>
  <c r="BA35" i="18"/>
  <c r="BB35" i="18"/>
  <c r="BD35" i="18"/>
  <c r="BE35" i="18"/>
  <c r="BG35" i="18"/>
  <c r="BH35" i="18"/>
  <c r="BJ35" i="18"/>
  <c r="BK35" i="18"/>
  <c r="BM35" i="18"/>
  <c r="BN35" i="18"/>
  <c r="BP35" i="18"/>
  <c r="BQ35" i="18"/>
  <c r="BS35" i="18"/>
  <c r="BT35" i="18"/>
  <c r="BU35" i="18" s="1"/>
  <c r="AL36" i="18"/>
  <c r="AM36" i="18"/>
  <c r="AO36" i="18"/>
  <c r="AP36" i="18"/>
  <c r="AR36" i="18"/>
  <c r="AS36" i="18"/>
  <c r="AU36" i="18"/>
  <c r="AV36" i="18"/>
  <c r="AX36" i="18"/>
  <c r="AY36" i="18"/>
  <c r="BA36" i="18"/>
  <c r="BB36" i="18"/>
  <c r="BD36" i="18"/>
  <c r="BE36" i="18"/>
  <c r="BG36" i="18"/>
  <c r="BH36" i="18"/>
  <c r="BJ36" i="18"/>
  <c r="BK36" i="18"/>
  <c r="BM36" i="18"/>
  <c r="BN36" i="18"/>
  <c r="BP36" i="18"/>
  <c r="BQ36" i="18"/>
  <c r="BS36" i="18"/>
  <c r="BT36" i="18"/>
  <c r="BU36" i="18" s="1"/>
  <c r="AL37" i="18"/>
  <c r="AM37" i="18"/>
  <c r="AO37" i="18"/>
  <c r="AP37" i="18"/>
  <c r="AR37" i="18"/>
  <c r="AS37" i="18"/>
  <c r="AU37" i="18"/>
  <c r="AV37" i="18"/>
  <c r="AX37" i="18"/>
  <c r="AY37" i="18"/>
  <c r="BA37" i="18"/>
  <c r="BB37" i="18"/>
  <c r="BD37" i="18"/>
  <c r="BE37" i="18"/>
  <c r="BG37" i="18"/>
  <c r="BH37" i="18"/>
  <c r="BJ37" i="18"/>
  <c r="BK37" i="18"/>
  <c r="BM37" i="18"/>
  <c r="BN37" i="18"/>
  <c r="BP37" i="18"/>
  <c r="BQ37" i="18"/>
  <c r="BS37" i="18"/>
  <c r="BT37" i="18"/>
  <c r="BU37" i="18" s="1"/>
  <c r="AL38" i="18"/>
  <c r="AM38" i="18"/>
  <c r="AO38" i="18"/>
  <c r="AP38" i="18"/>
  <c r="AR38" i="18"/>
  <c r="AS38" i="18"/>
  <c r="AU38" i="18"/>
  <c r="AV38" i="18"/>
  <c r="AX38" i="18"/>
  <c r="AY38" i="18"/>
  <c r="BA38" i="18"/>
  <c r="BB38" i="18"/>
  <c r="BD38" i="18"/>
  <c r="BE38" i="18"/>
  <c r="BG38" i="18"/>
  <c r="BH38" i="18"/>
  <c r="BJ38" i="18"/>
  <c r="BK38" i="18"/>
  <c r="BM38" i="18"/>
  <c r="BN38" i="18"/>
  <c r="BP38" i="18"/>
  <c r="BQ38" i="18"/>
  <c r="BS38" i="18"/>
  <c r="BT38" i="18"/>
  <c r="BU38" i="18" s="1"/>
  <c r="AL39" i="18"/>
  <c r="AM39" i="18"/>
  <c r="AO39" i="18"/>
  <c r="AP39" i="18"/>
  <c r="AR39" i="18"/>
  <c r="AS39" i="18"/>
  <c r="AU39" i="18"/>
  <c r="AV39" i="18"/>
  <c r="AX39" i="18"/>
  <c r="AY39" i="18"/>
  <c r="BA39" i="18"/>
  <c r="BB39" i="18"/>
  <c r="BD39" i="18"/>
  <c r="BE39" i="18"/>
  <c r="BG39" i="18"/>
  <c r="BH39" i="18"/>
  <c r="BJ39" i="18"/>
  <c r="BK39" i="18"/>
  <c r="BM39" i="18"/>
  <c r="BN39" i="18"/>
  <c r="BP39" i="18"/>
  <c r="BQ39" i="18"/>
  <c r="BS39" i="18"/>
  <c r="BT39" i="18"/>
  <c r="BU39" i="18" s="1"/>
  <c r="AL40" i="18"/>
  <c r="AM40" i="18"/>
  <c r="AO40" i="18"/>
  <c r="AP40" i="18"/>
  <c r="AR40" i="18"/>
  <c r="AS40" i="18"/>
  <c r="AU40" i="18"/>
  <c r="AV40" i="18"/>
  <c r="AX40" i="18"/>
  <c r="AY40" i="18"/>
  <c r="BA40" i="18"/>
  <c r="BB40" i="18"/>
  <c r="BD40" i="18"/>
  <c r="BE40" i="18"/>
  <c r="BG40" i="18"/>
  <c r="BH40" i="18"/>
  <c r="BJ40" i="18"/>
  <c r="BK40" i="18"/>
  <c r="BM40" i="18"/>
  <c r="BN40" i="18"/>
  <c r="BP40" i="18"/>
  <c r="BQ40" i="18"/>
  <c r="BS40" i="18"/>
  <c r="BT40" i="18"/>
  <c r="BU40" i="18" s="1"/>
  <c r="AL41" i="18"/>
  <c r="AM41" i="18"/>
  <c r="AO41" i="18"/>
  <c r="AP41" i="18"/>
  <c r="AR41" i="18"/>
  <c r="AS41" i="18"/>
  <c r="AU41" i="18"/>
  <c r="AV41" i="18"/>
  <c r="AX41" i="18"/>
  <c r="AY41" i="18"/>
  <c r="BA41" i="18"/>
  <c r="BB41" i="18"/>
  <c r="BD41" i="18"/>
  <c r="BE41" i="18"/>
  <c r="BG41" i="18"/>
  <c r="BH41" i="18"/>
  <c r="BJ41" i="18"/>
  <c r="BK41" i="18"/>
  <c r="BM41" i="18"/>
  <c r="BN41" i="18"/>
  <c r="BP41" i="18"/>
  <c r="BQ41" i="18"/>
  <c r="BS41" i="18"/>
  <c r="BT41" i="18"/>
  <c r="BU41" i="18" s="1"/>
  <c r="AO11" i="18"/>
  <c r="AP11" i="18"/>
  <c r="AR11" i="18"/>
  <c r="AS11" i="18"/>
  <c r="AU11" i="18"/>
  <c r="AV11" i="18"/>
  <c r="AX11" i="18"/>
  <c r="AY11" i="18"/>
  <c r="BA11" i="18"/>
  <c r="BB11" i="18"/>
  <c r="BD11" i="18"/>
  <c r="BE11" i="18"/>
  <c r="BG11" i="18"/>
  <c r="BH11" i="18"/>
  <c r="BJ11" i="18"/>
  <c r="BK11" i="18"/>
  <c r="BM11" i="18"/>
  <c r="BN11" i="18"/>
  <c r="BP11" i="18"/>
  <c r="BQ11" i="18"/>
  <c r="BS11" i="18"/>
  <c r="BT11" i="18"/>
  <c r="BU11" i="18" s="1"/>
  <c r="AM11" i="18"/>
  <c r="AL11" i="18"/>
  <c r="BJ27" i="58" l="1"/>
  <c r="BH27" i="58" s="1"/>
  <c r="BJ27" i="61"/>
  <c r="BH27" i="61" s="1"/>
  <c r="BJ27" i="60"/>
  <c r="BH27" i="60" s="1"/>
  <c r="BJ24" i="58"/>
  <c r="BH24" i="58" s="1"/>
  <c r="BJ24" i="61"/>
  <c r="BH24" i="61" s="1"/>
  <c r="BJ24" i="60"/>
  <c r="BH24" i="60" s="1"/>
  <c r="BJ30" i="58"/>
  <c r="BH30" i="58" s="1"/>
  <c r="BJ30" i="61"/>
  <c r="BH30" i="61" s="1"/>
  <c r="BJ30" i="60"/>
  <c r="BH30" i="60" s="1"/>
  <c r="AZ30" i="58"/>
  <c r="AX30" i="58" s="1"/>
  <c r="AZ30" i="60"/>
  <c r="AX30" i="60" s="1"/>
  <c r="AZ30" i="61"/>
  <c r="AX30" i="61" s="1"/>
  <c r="AZ46" i="58"/>
  <c r="AZ46" i="61"/>
  <c r="AZ46" i="60"/>
  <c r="BJ46" i="58"/>
  <c r="BJ46" i="61"/>
  <c r="BJ46" i="60"/>
  <c r="AZ47" i="58"/>
  <c r="AZ47" i="61"/>
  <c r="AZ47" i="60"/>
  <c r="BM22" i="58"/>
  <c r="BM22" i="61"/>
  <c r="BM22" i="60"/>
  <c r="BM28" i="58"/>
  <c r="BM28" i="61"/>
  <c r="BM28" i="60"/>
  <c r="BJ25" i="58"/>
  <c r="BH25" i="58" s="1"/>
  <c r="BJ25" i="61"/>
  <c r="BH25" i="61" s="1"/>
  <c r="BJ25" i="60"/>
  <c r="BH25" i="60" s="1"/>
  <c r="BM43" i="58"/>
  <c r="BM43" i="61"/>
  <c r="BM43" i="60"/>
  <c r="BJ32" i="58"/>
  <c r="BH32" i="58" s="1"/>
  <c r="BJ32" i="61"/>
  <c r="BH32" i="61" s="1"/>
  <c r="BJ32" i="60"/>
  <c r="BH32" i="60" s="1"/>
  <c r="BM42" i="58"/>
  <c r="BM42" i="61"/>
  <c r="BM42" i="60"/>
  <c r="AZ34" i="58"/>
  <c r="AZ34" i="61"/>
  <c r="AZ34" i="60"/>
  <c r="AZ43" i="58"/>
  <c r="AZ43" i="61"/>
  <c r="AZ43" i="60"/>
  <c r="BJ43" i="58"/>
  <c r="BJ43" i="61"/>
  <c r="BJ43" i="60"/>
  <c r="BM32" i="58"/>
  <c r="BM32" i="61"/>
  <c r="BM32" i="60"/>
  <c r="AZ31" i="58"/>
  <c r="AX31" i="58" s="1"/>
  <c r="AZ31" i="61"/>
  <c r="AX31" i="61" s="1"/>
  <c r="AZ31" i="60"/>
  <c r="AX31" i="60" s="1"/>
  <c r="BJ29" i="58"/>
  <c r="BH29" i="58" s="1"/>
  <c r="BJ29" i="61"/>
  <c r="BH29" i="61" s="1"/>
  <c r="BJ29" i="60"/>
  <c r="BH29" i="60" s="1"/>
  <c r="BJ45" i="58"/>
  <c r="BJ45" i="61"/>
  <c r="BJ45" i="60"/>
  <c r="BM19" i="58"/>
  <c r="BM19" i="61"/>
  <c r="BM19" i="60"/>
  <c r="BM31" i="58"/>
  <c r="BM31" i="61"/>
  <c r="BM31" i="60"/>
  <c r="AZ32" i="58"/>
  <c r="AX32" i="58" s="1"/>
  <c r="AZ32" i="61"/>
  <c r="AX32" i="61" s="1"/>
  <c r="AZ32" i="60"/>
  <c r="AX32" i="60" s="1"/>
  <c r="BM44" i="58"/>
  <c r="BM44" i="60"/>
  <c r="BM44" i="61"/>
  <c r="AZ33" i="58"/>
  <c r="AZ33" i="61"/>
  <c r="AZ33" i="60"/>
  <c r="BM33" i="58"/>
  <c r="BM33" i="61"/>
  <c r="BM33" i="60"/>
  <c r="BM34" i="58"/>
  <c r="BM34" i="61"/>
  <c r="BM34" i="60"/>
  <c r="BJ22" i="58"/>
  <c r="BH22" i="58" s="1"/>
  <c r="BJ22" i="60"/>
  <c r="BH22" i="60" s="1"/>
  <c r="BJ22" i="61"/>
  <c r="BH22" i="61" s="1"/>
  <c r="BM47" i="58"/>
  <c r="BM47" i="61"/>
  <c r="BM47" i="60"/>
  <c r="BM24" i="58"/>
  <c r="BM24" i="61"/>
  <c r="BM24" i="60"/>
  <c r="BM29" i="58"/>
  <c r="BM29" i="61"/>
  <c r="BM29" i="60"/>
  <c r="BM45" i="58"/>
  <c r="BM45" i="61"/>
  <c r="BM45" i="60"/>
  <c r="AZ42" i="58"/>
  <c r="AZ42" i="61"/>
  <c r="AZ42" i="60"/>
  <c r="BM26" i="58"/>
  <c r="BM26" i="61"/>
  <c r="BM26" i="60"/>
  <c r="BJ34" i="58"/>
  <c r="BJ34" i="60"/>
  <c r="BJ34" i="61"/>
  <c r="BM27" i="58"/>
  <c r="BM27" i="61"/>
  <c r="BM27" i="60"/>
  <c r="BJ31" i="58"/>
  <c r="BH31" i="58" s="1"/>
  <c r="BJ31" i="61"/>
  <c r="BH31" i="61" s="1"/>
  <c r="BJ31" i="60"/>
  <c r="BH31" i="60" s="1"/>
  <c r="BJ47" i="58"/>
  <c r="BJ47" i="61"/>
  <c r="BJ47" i="60"/>
  <c r="AZ28" i="58"/>
  <c r="AX28" i="58" s="1"/>
  <c r="AZ28" i="61"/>
  <c r="AX28" i="61" s="1"/>
  <c r="AZ28" i="60"/>
  <c r="AX28" i="60" s="1"/>
  <c r="AZ44" i="58"/>
  <c r="AZ44" i="60"/>
  <c r="AZ44" i="61"/>
  <c r="BJ28" i="58"/>
  <c r="BH28" i="58" s="1"/>
  <c r="BJ28" i="61"/>
  <c r="BH28" i="61" s="1"/>
  <c r="BJ28" i="60"/>
  <c r="BH28" i="60" s="1"/>
  <c r="BJ44" i="58"/>
  <c r="BJ44" i="61"/>
  <c r="BJ44" i="60"/>
  <c r="AZ29" i="58"/>
  <c r="AX29" i="58" s="1"/>
  <c r="AZ29" i="61"/>
  <c r="AX29" i="61" s="1"/>
  <c r="AZ29" i="60"/>
  <c r="AX29" i="60" s="1"/>
  <c r="AZ45" i="58"/>
  <c r="AZ45" i="61"/>
  <c r="AZ45" i="60"/>
  <c r="BM30" i="58"/>
  <c r="BM30" i="60"/>
  <c r="BM30" i="61"/>
  <c r="BJ42" i="58"/>
  <c r="BJ42" i="61"/>
  <c r="BJ42" i="60"/>
  <c r="BM25" i="58"/>
  <c r="BM25" i="61"/>
  <c r="BM25" i="60"/>
  <c r="BJ33" i="58"/>
  <c r="BJ33" i="61"/>
  <c r="BJ33" i="60"/>
  <c r="BJ26" i="58"/>
  <c r="BH26" i="58" s="1"/>
  <c r="BJ26" i="60"/>
  <c r="BH26" i="60" s="1"/>
  <c r="BJ26" i="61"/>
  <c r="BH26" i="61" s="1"/>
  <c r="BM46" i="58"/>
  <c r="BM46" i="61"/>
  <c r="BM46" i="60"/>
  <c r="BO23" i="61"/>
  <c r="BO23" i="60"/>
  <c r="BE18" i="58"/>
  <c r="BE18" i="61"/>
  <c r="BE18" i="60"/>
  <c r="AZ43" i="11"/>
  <c r="BJ34" i="11"/>
  <c r="BJ29" i="11"/>
  <c r="BH29" i="11" s="1"/>
  <c r="BJ45" i="11"/>
  <c r="BJ30" i="11"/>
  <c r="BH30" i="11" s="1"/>
  <c r="BJ26" i="11"/>
  <c r="BH26" i="11" s="1"/>
  <c r="BJ47" i="11"/>
  <c r="BJ44" i="11"/>
  <c r="AZ42" i="11"/>
  <c r="AZ31" i="11"/>
  <c r="AX31" i="11" s="1"/>
  <c r="AZ45" i="11"/>
  <c r="BJ42" i="11"/>
  <c r="AZ29" i="11"/>
  <c r="AX29" i="11" s="1"/>
  <c r="BJ33" i="11"/>
  <c r="AZ34" i="11"/>
  <c r="AZ32" i="11"/>
  <c r="AX32" i="11" s="1"/>
  <c r="BJ43" i="11"/>
  <c r="BJ24" i="11"/>
  <c r="BH24" i="11" s="1"/>
  <c r="AZ47" i="11"/>
  <c r="BJ31" i="11"/>
  <c r="BH31" i="11" s="1"/>
  <c r="AZ28" i="11"/>
  <c r="AX28" i="11" s="1"/>
  <c r="AZ44" i="11"/>
  <c r="BJ28" i="11"/>
  <c r="BH28" i="11" s="1"/>
  <c r="BJ27" i="11"/>
  <c r="BH27" i="11" s="1"/>
  <c r="BJ46" i="11"/>
  <c r="BO21" i="11"/>
  <c r="BO21" i="58"/>
  <c r="BO20" i="11"/>
  <c r="BO20" i="58"/>
  <c r="AZ30" i="11"/>
  <c r="AX30" i="11" s="1"/>
  <c r="AZ46" i="11"/>
  <c r="AZ33" i="11"/>
  <c r="BJ25" i="11"/>
  <c r="BH25" i="11" s="1"/>
  <c r="BJ32" i="11"/>
  <c r="BH32" i="11" s="1"/>
  <c r="BJ22" i="11"/>
  <c r="BH22" i="11" s="1"/>
  <c r="BO22" i="11"/>
  <c r="BO22" i="58"/>
  <c r="BE22" i="11"/>
  <c r="BE22" i="58"/>
  <c r="BO27" i="58"/>
  <c r="BO27" i="11"/>
  <c r="BO31" i="58"/>
  <c r="BO31" i="11"/>
  <c r="BE28" i="58"/>
  <c r="BE28" i="11"/>
  <c r="BO28" i="58"/>
  <c r="BO28" i="11"/>
  <c r="BE27" i="58"/>
  <c r="BE27" i="11"/>
  <c r="BO24" i="58"/>
  <c r="BO24" i="11"/>
  <c r="BE29" i="58"/>
  <c r="BE29" i="11"/>
  <c r="BO30" i="58"/>
  <c r="BO30" i="11"/>
  <c r="BE26" i="58"/>
  <c r="BE26" i="11"/>
  <c r="BO26" i="58"/>
  <c r="BO26" i="11"/>
  <c r="BE32" i="58"/>
  <c r="BE32" i="11"/>
  <c r="BE31" i="58"/>
  <c r="BE31" i="11"/>
  <c r="BO29" i="58"/>
  <c r="BO29" i="11"/>
  <c r="BO32" i="58"/>
  <c r="BO32" i="11"/>
  <c r="BE25" i="58"/>
  <c r="BE25" i="11"/>
  <c r="BO25" i="58"/>
  <c r="BO25" i="11"/>
  <c r="BE30" i="58"/>
  <c r="BE30" i="11"/>
  <c r="BE18" i="11"/>
  <c r="BE19" i="11"/>
  <c r="BE19" i="58"/>
  <c r="BO23" i="58"/>
  <c r="BO23" i="11"/>
  <c r="BE24" i="58"/>
  <c r="BE24" i="11"/>
  <c r="BE23" i="58"/>
  <c r="BE23" i="11"/>
  <c r="BE21" i="58"/>
  <c r="BE21" i="11"/>
  <c r="BE20" i="11"/>
  <c r="BE20" i="58"/>
  <c r="BO19" i="11"/>
  <c r="BO19" i="58"/>
  <c r="B16" i="16"/>
  <c r="AB18" i="16"/>
  <c r="AB19" i="16"/>
  <c r="AB21" i="16"/>
  <c r="G35" i="5"/>
  <c r="BU42" i="18"/>
  <c r="BS45" i="18" s="1"/>
  <c r="B19" i="5"/>
  <c r="B20" i="5" s="1"/>
  <c r="B21" i="5" s="1"/>
  <c r="B22" i="5" s="1"/>
  <c r="B23" i="5" s="1"/>
  <c r="BO18" i="17"/>
  <c r="BO28" i="17"/>
  <c r="BO38" i="17"/>
  <c r="B61" i="17"/>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B44"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B43"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B42" i="17"/>
  <c r="BG41" i="17"/>
  <c r="BF41" i="17"/>
  <c r="BE41" i="17"/>
  <c r="BD41" i="17"/>
  <c r="BC41" i="17"/>
  <c r="BB41" i="17"/>
  <c r="BA41" i="17"/>
  <c r="AZ41" i="17"/>
  <c r="AY41" i="17"/>
  <c r="AX41" i="17"/>
  <c r="AW41" i="17"/>
  <c r="AV41" i="17"/>
  <c r="AU41" i="17"/>
  <c r="AT41" i="17"/>
  <c r="AS41" i="17"/>
  <c r="AR41" i="17"/>
  <c r="AQ41" i="17"/>
  <c r="AP41" i="17"/>
  <c r="AO41" i="17"/>
  <c r="AN41" i="17"/>
  <c r="AM41" i="17"/>
  <c r="AL41" i="17"/>
  <c r="AK41" i="17"/>
  <c r="AJ41" i="17"/>
  <c r="AI41" i="17"/>
  <c r="AH41" i="17"/>
  <c r="AB41"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B40" i="17"/>
  <c r="BG39" i="17"/>
  <c r="BF39" i="17"/>
  <c r="BE39" i="17"/>
  <c r="BD39" i="17"/>
  <c r="BC39" i="17"/>
  <c r="BB39" i="17"/>
  <c r="BA39" i="17"/>
  <c r="AZ39" i="17"/>
  <c r="AY39" i="17"/>
  <c r="AX39" i="17"/>
  <c r="AW39" i="17"/>
  <c r="AV39" i="17"/>
  <c r="AU39" i="17"/>
  <c r="AT39" i="17"/>
  <c r="AS39" i="17"/>
  <c r="AR39" i="17"/>
  <c r="AQ39" i="17"/>
  <c r="AP39" i="17"/>
  <c r="AO39" i="17"/>
  <c r="AN39" i="17"/>
  <c r="AM39" i="17"/>
  <c r="AL39" i="17"/>
  <c r="AK39" i="17"/>
  <c r="AJ39" i="17"/>
  <c r="AI39" i="17"/>
  <c r="AH39" i="17"/>
  <c r="AB39" i="17"/>
  <c r="BG37" i="17"/>
  <c r="BF37" i="17"/>
  <c r="BE37" i="17"/>
  <c r="BD37" i="17"/>
  <c r="BC37" i="17"/>
  <c r="BB37" i="17"/>
  <c r="BA37" i="17"/>
  <c r="AZ37" i="17"/>
  <c r="AY37" i="17"/>
  <c r="AX37" i="17"/>
  <c r="AW37" i="17"/>
  <c r="AV37" i="17"/>
  <c r="AU37" i="17"/>
  <c r="AT37" i="17"/>
  <c r="AS37" i="17"/>
  <c r="AR37" i="17"/>
  <c r="AQ37" i="17"/>
  <c r="AP37" i="17"/>
  <c r="AO37" i="17"/>
  <c r="AN37" i="17"/>
  <c r="AM37" i="17"/>
  <c r="AL37" i="17"/>
  <c r="AK37" i="17"/>
  <c r="AJ37" i="17"/>
  <c r="AI37" i="17"/>
  <c r="AH37" i="17"/>
  <c r="AB37" i="17"/>
  <c r="BG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B36"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B35"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B34"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B33"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B32" i="17"/>
  <c r="BG31" i="17"/>
  <c r="BF31" i="17"/>
  <c r="BE31" i="17"/>
  <c r="BD31" i="17"/>
  <c r="BC31" i="17"/>
  <c r="BB31" i="17"/>
  <c r="BA31" i="17"/>
  <c r="AZ31" i="17"/>
  <c r="AY31" i="17"/>
  <c r="AX31" i="17"/>
  <c r="AW31" i="17"/>
  <c r="AV31" i="17"/>
  <c r="AU31" i="17"/>
  <c r="AT31" i="17"/>
  <c r="AS31" i="17"/>
  <c r="AR31" i="17"/>
  <c r="AQ31" i="17"/>
  <c r="AP31" i="17"/>
  <c r="AO31" i="17"/>
  <c r="AN31" i="17"/>
  <c r="AM31" i="17"/>
  <c r="AL31" i="17"/>
  <c r="AK31" i="17"/>
  <c r="AJ31" i="17"/>
  <c r="AI31" i="17"/>
  <c r="AH31" i="17"/>
  <c r="AB31" i="17"/>
  <c r="BG30" i="17"/>
  <c r="BF30" i="17"/>
  <c r="BE30" i="17"/>
  <c r="BD30" i="17"/>
  <c r="BC30" i="17"/>
  <c r="BB30" i="17"/>
  <c r="BA30" i="17"/>
  <c r="AZ30" i="17"/>
  <c r="AY30" i="17"/>
  <c r="AX30" i="17"/>
  <c r="AW30" i="17"/>
  <c r="AV30" i="17"/>
  <c r="AU30" i="17"/>
  <c r="AT30" i="17"/>
  <c r="AS30" i="17"/>
  <c r="AR30" i="17"/>
  <c r="AQ30" i="17"/>
  <c r="AP30" i="17"/>
  <c r="AO30" i="17"/>
  <c r="AN30" i="17"/>
  <c r="AM30" i="17"/>
  <c r="AL30" i="17"/>
  <c r="AK30" i="17"/>
  <c r="AJ30" i="17"/>
  <c r="AI30" i="17"/>
  <c r="AH30" i="17"/>
  <c r="AB30" i="17"/>
  <c r="BG29" i="17"/>
  <c r="BF29" i="17"/>
  <c r="BE29" i="17"/>
  <c r="BD29" i="17"/>
  <c r="BC29" i="17"/>
  <c r="BB29" i="17"/>
  <c r="BA29" i="17"/>
  <c r="AZ29" i="17"/>
  <c r="AY29" i="17"/>
  <c r="AX29" i="17"/>
  <c r="AW29" i="17"/>
  <c r="AV29" i="17"/>
  <c r="AU29" i="17"/>
  <c r="AT29" i="17"/>
  <c r="AS29" i="17"/>
  <c r="AR29" i="17"/>
  <c r="AQ29" i="17"/>
  <c r="AP29" i="17"/>
  <c r="AO29" i="17"/>
  <c r="AN29" i="17"/>
  <c r="AM29" i="17"/>
  <c r="AL29" i="17"/>
  <c r="AK29" i="17"/>
  <c r="AJ29" i="17"/>
  <c r="AI29" i="17"/>
  <c r="AH29" i="17"/>
  <c r="AB29" i="17"/>
  <c r="BG27" i="17"/>
  <c r="BF27" i="17"/>
  <c r="BE27" i="17"/>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B27"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B26" i="17"/>
  <c r="BG25" i="17"/>
  <c r="BF25" i="17"/>
  <c r="BE25" i="17"/>
  <c r="BD25" i="17"/>
  <c r="BC25" i="17"/>
  <c r="BB25" i="17"/>
  <c r="BA25" i="17"/>
  <c r="AZ25" i="17"/>
  <c r="AY25" i="17"/>
  <c r="AX25" i="17"/>
  <c r="AW25" i="17"/>
  <c r="AV25" i="17"/>
  <c r="AU25" i="17"/>
  <c r="AT25" i="17"/>
  <c r="AS25" i="17"/>
  <c r="AR25" i="17"/>
  <c r="AQ25" i="17"/>
  <c r="AP25" i="17"/>
  <c r="AO25" i="17"/>
  <c r="AN25" i="17"/>
  <c r="AM25" i="17"/>
  <c r="AL25" i="17"/>
  <c r="AK25" i="17"/>
  <c r="AJ25" i="17"/>
  <c r="AI25" i="17"/>
  <c r="AH25" i="17"/>
  <c r="AB25"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B24"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B23"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B22"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B21"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B20"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B19"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B17"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B16"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B15"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B14"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B13"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B12"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D41" i="18"/>
  <c r="AA44" i="17" s="1"/>
  <c r="D40" i="18"/>
  <c r="AA43" i="17" s="1"/>
  <c r="D39" i="18"/>
  <c r="AA42" i="17" s="1"/>
  <c r="D38" i="18"/>
  <c r="AA41" i="17" s="1"/>
  <c r="D37" i="18"/>
  <c r="AA40" i="17" s="1"/>
  <c r="D36" i="18"/>
  <c r="AA39" i="17" s="1"/>
  <c r="D35" i="18"/>
  <c r="AA37" i="17" s="1"/>
  <c r="D34" i="18"/>
  <c r="AA36" i="17" s="1"/>
  <c r="D33" i="18"/>
  <c r="AA35" i="17" s="1"/>
  <c r="D32" i="18"/>
  <c r="AA34" i="17" s="1"/>
  <c r="D31" i="18"/>
  <c r="AA33" i="17" s="1"/>
  <c r="D30" i="18"/>
  <c r="AA32" i="17" s="1"/>
  <c r="D29" i="18"/>
  <c r="AA31" i="17" s="1"/>
  <c r="D28" i="18"/>
  <c r="AA30" i="17" s="1"/>
  <c r="D27" i="18"/>
  <c r="AA29" i="17" s="1"/>
  <c r="D26" i="18"/>
  <c r="AA27" i="17" s="1"/>
  <c r="D25" i="18"/>
  <c r="AA26" i="17" s="1"/>
  <c r="D24" i="18"/>
  <c r="AA25" i="17" s="1"/>
  <c r="D23" i="18"/>
  <c r="AA24" i="17" s="1"/>
  <c r="D22" i="18"/>
  <c r="AA23" i="17" s="1"/>
  <c r="D21" i="18"/>
  <c r="AA22" i="17" s="1"/>
  <c r="D20" i="18"/>
  <c r="AA21" i="17" s="1"/>
  <c r="D19" i="18"/>
  <c r="AA20" i="17" s="1"/>
  <c r="D18" i="18"/>
  <c r="AA19" i="17" s="1"/>
  <c r="D17" i="18"/>
  <c r="AA17" i="17" s="1"/>
  <c r="D16" i="18"/>
  <c r="AA16" i="17" s="1"/>
  <c r="D15" i="18"/>
  <c r="AA15" i="17" s="1"/>
  <c r="D14" i="18"/>
  <c r="AA14" i="17" s="1"/>
  <c r="D13" i="18"/>
  <c r="AA13" i="17" s="1"/>
  <c r="D11" i="18"/>
  <c r="A8" i="17"/>
  <c r="A7" i="17"/>
  <c r="BI5" i="17"/>
  <c r="BI4" i="17"/>
  <c r="BM21" i="58" l="1"/>
  <c r="BM21" i="61"/>
  <c r="BM21" i="60"/>
  <c r="BM20" i="58"/>
  <c r="BM20" i="61"/>
  <c r="BM20" i="60"/>
  <c r="BM23" i="58"/>
  <c r="BM23" i="60"/>
  <c r="BM23" i="61"/>
  <c r="Q16" i="16"/>
  <c r="Y16" i="16"/>
  <c r="B17" i="16"/>
  <c r="Y17" i="16" s="1"/>
  <c r="V9" i="18"/>
  <c r="S15" i="58" s="1"/>
  <c r="B54" i="17"/>
  <c r="K9" i="17"/>
  <c r="B59" i="17"/>
  <c r="S18" i="17"/>
  <c r="J9" i="18"/>
  <c r="S15" i="11" s="1"/>
  <c r="K38" i="17"/>
  <c r="L9" i="18"/>
  <c r="X15" i="11" s="1"/>
  <c r="Z9" i="18"/>
  <c r="AC15" i="58" s="1"/>
  <c r="S9" i="17"/>
  <c r="C28" i="17"/>
  <c r="B50" i="17"/>
  <c r="B55" i="17"/>
  <c r="B60" i="17"/>
  <c r="R9" i="18"/>
  <c r="I15" i="58" s="1"/>
  <c r="C9" i="17"/>
  <c r="BI10" i="17"/>
  <c r="BI13" i="17" s="1"/>
  <c r="S28" i="17"/>
  <c r="B51" i="17"/>
  <c r="B56" i="17"/>
  <c r="H9" i="18"/>
  <c r="N15" i="11" s="1"/>
  <c r="T9" i="18"/>
  <c r="N15" i="58" s="1"/>
  <c r="B7" i="17"/>
  <c r="K18" i="17"/>
  <c r="C38" i="17"/>
  <c r="B52" i="17"/>
  <c r="B58" i="17"/>
  <c r="R16" i="16"/>
  <c r="Q17" i="16"/>
  <c r="BD18" i="58"/>
  <c r="A9" i="17"/>
  <c r="A14" i="17" s="1"/>
  <c r="F9" i="18"/>
  <c r="I15" i="11" s="1"/>
  <c r="N9" i="18"/>
  <c r="AC15" i="11" s="1"/>
  <c r="X9" i="18"/>
  <c r="X15" i="58" s="1"/>
  <c r="BI8" i="17"/>
  <c r="C18" i="17"/>
  <c r="K28" i="17"/>
  <c r="S38" i="17"/>
  <c r="B53" i="17"/>
  <c r="B57" i="17"/>
  <c r="U19" i="16"/>
  <c r="AC19" i="16"/>
  <c r="AA16" i="16"/>
  <c r="S16" i="16"/>
  <c r="U21" i="16"/>
  <c r="AC21" i="16"/>
  <c r="AC17" i="16"/>
  <c r="U17" i="16"/>
  <c r="R20" i="16"/>
  <c r="Z20" i="16"/>
  <c r="Z18" i="16"/>
  <c r="R18" i="16"/>
  <c r="T16" i="16"/>
  <c r="S21" i="16"/>
  <c r="AA21" i="16"/>
  <c r="S19" i="16"/>
  <c r="AA19" i="16"/>
  <c r="T21" i="16"/>
  <c r="T19" i="16"/>
  <c r="Z17" i="16"/>
  <c r="R17" i="16"/>
  <c r="T17" i="16"/>
  <c r="U20" i="16"/>
  <c r="AC20" i="16"/>
  <c r="AC18" i="16"/>
  <c r="U18" i="16"/>
  <c r="R21" i="16"/>
  <c r="Z21" i="16"/>
  <c r="R19" i="16"/>
  <c r="Z19" i="16"/>
  <c r="AA17" i="16"/>
  <c r="S17" i="16"/>
  <c r="AC16" i="16"/>
  <c r="AA18" i="16"/>
  <c r="S18" i="16"/>
  <c r="T20" i="16"/>
  <c r="T18" i="16"/>
  <c r="S20" i="16"/>
  <c r="AA20" i="16"/>
  <c r="S55" i="16"/>
  <c r="AA55" i="16"/>
  <c r="AA45" i="16"/>
  <c r="S45" i="16"/>
  <c r="AA39" i="16"/>
  <c r="S39" i="16"/>
  <c r="AA33" i="16"/>
  <c r="S33" i="16"/>
  <c r="T53" i="16"/>
  <c r="T47" i="16"/>
  <c r="AC54" i="16"/>
  <c r="U54" i="16"/>
  <c r="AC52" i="16"/>
  <c r="U52" i="16"/>
  <c r="AC50" i="16"/>
  <c r="U50" i="16"/>
  <c r="AC48" i="16"/>
  <c r="U48" i="16"/>
  <c r="AC46" i="16"/>
  <c r="U46" i="16"/>
  <c r="AC44" i="16"/>
  <c r="U44" i="16"/>
  <c r="AC42" i="16"/>
  <c r="U42" i="16"/>
  <c r="AC40" i="16"/>
  <c r="U40" i="16"/>
  <c r="AC38" i="16"/>
  <c r="U38" i="16"/>
  <c r="AC36" i="16"/>
  <c r="U36" i="16"/>
  <c r="AC34" i="16"/>
  <c r="U34" i="16"/>
  <c r="AC32" i="16"/>
  <c r="U32" i="16"/>
  <c r="AC30" i="16"/>
  <c r="U30" i="16"/>
  <c r="AC28" i="16"/>
  <c r="U28" i="16"/>
  <c r="AC26" i="16"/>
  <c r="U26" i="16"/>
  <c r="AC24" i="16"/>
  <c r="U24" i="16"/>
  <c r="AC22" i="16"/>
  <c r="U22" i="16"/>
  <c r="R55" i="16"/>
  <c r="Z55" i="16"/>
  <c r="Z53" i="16"/>
  <c r="R53" i="16"/>
  <c r="R51" i="16"/>
  <c r="Z51" i="16"/>
  <c r="Z49" i="16"/>
  <c r="R49" i="16"/>
  <c r="R47" i="16"/>
  <c r="Z47" i="16"/>
  <c r="R45" i="16"/>
  <c r="Z45" i="16"/>
  <c r="R43" i="16"/>
  <c r="Z43" i="16"/>
  <c r="Z41" i="16"/>
  <c r="R41" i="16"/>
  <c r="R39" i="16"/>
  <c r="Z39" i="16"/>
  <c r="Z37" i="16"/>
  <c r="R37" i="16"/>
  <c r="R35" i="16"/>
  <c r="Z35" i="16"/>
  <c r="R33" i="16"/>
  <c r="Z33" i="16"/>
  <c r="R31" i="16"/>
  <c r="Z31" i="16"/>
  <c r="Z29" i="16"/>
  <c r="R29" i="16"/>
  <c r="R27" i="16"/>
  <c r="Z27" i="16"/>
  <c r="Z25" i="16"/>
  <c r="R25" i="16"/>
  <c r="R23" i="16"/>
  <c r="Z23" i="16"/>
  <c r="Z16" i="16"/>
  <c r="S51" i="16"/>
  <c r="AA51" i="16"/>
  <c r="AA47" i="16"/>
  <c r="S47" i="16"/>
  <c r="AA43" i="16"/>
  <c r="S43" i="16"/>
  <c r="S37" i="16"/>
  <c r="AA37" i="16"/>
  <c r="AA31" i="16"/>
  <c r="S31" i="16"/>
  <c r="AA27" i="16"/>
  <c r="S27" i="16"/>
  <c r="S23" i="16"/>
  <c r="AA23" i="16"/>
  <c r="T55" i="16"/>
  <c r="T51" i="16"/>
  <c r="T45" i="16"/>
  <c r="T41" i="16"/>
  <c r="T37" i="16"/>
  <c r="T33" i="16"/>
  <c r="T27" i="16"/>
  <c r="T23" i="16"/>
  <c r="AA54" i="16"/>
  <c r="S54" i="16"/>
  <c r="AA52" i="16"/>
  <c r="S52" i="16"/>
  <c r="AA50" i="16"/>
  <c r="S50" i="16"/>
  <c r="AA48" i="16"/>
  <c r="S48" i="16"/>
  <c r="AA46" i="16"/>
  <c r="S46" i="16"/>
  <c r="AA44" i="16"/>
  <c r="S44" i="16"/>
  <c r="S42" i="16"/>
  <c r="AA42" i="16"/>
  <c r="S40" i="16"/>
  <c r="AA40" i="16"/>
  <c r="AA38" i="16"/>
  <c r="S38" i="16"/>
  <c r="AA36" i="16"/>
  <c r="S36" i="16"/>
  <c r="AA34" i="16"/>
  <c r="S34" i="16"/>
  <c r="AA32" i="16"/>
  <c r="S32" i="16"/>
  <c r="AA30" i="16"/>
  <c r="S30" i="16"/>
  <c r="AA28" i="16"/>
  <c r="S28" i="16"/>
  <c r="AA26" i="16"/>
  <c r="S26" i="16"/>
  <c r="AA24" i="16"/>
  <c r="S24" i="16"/>
  <c r="AA22" i="16"/>
  <c r="S22" i="16"/>
  <c r="T54" i="16"/>
  <c r="T52" i="16"/>
  <c r="T50" i="16"/>
  <c r="T48" i="16"/>
  <c r="T46" i="16"/>
  <c r="T44" i="16"/>
  <c r="T42" i="16"/>
  <c r="T40" i="16"/>
  <c r="T38" i="16"/>
  <c r="T36" i="16"/>
  <c r="T34" i="16"/>
  <c r="T32" i="16"/>
  <c r="T30" i="16"/>
  <c r="T28" i="16"/>
  <c r="T26" i="16"/>
  <c r="T24" i="16"/>
  <c r="T22" i="16"/>
  <c r="BM20" i="11"/>
  <c r="AA53" i="16"/>
  <c r="S53" i="16"/>
  <c r="S49" i="16"/>
  <c r="AA49" i="16"/>
  <c r="S41" i="16"/>
  <c r="AA41" i="16"/>
  <c r="AA35" i="16"/>
  <c r="S35" i="16"/>
  <c r="S29" i="16"/>
  <c r="AA29" i="16"/>
  <c r="S25" i="16"/>
  <c r="AA25" i="16"/>
  <c r="T49" i="16"/>
  <c r="T43" i="16"/>
  <c r="T39" i="16"/>
  <c r="T35" i="16"/>
  <c r="T31" i="16"/>
  <c r="T29" i="16"/>
  <c r="T25" i="16"/>
  <c r="U55" i="16"/>
  <c r="AC55" i="16"/>
  <c r="AC53" i="16"/>
  <c r="U53" i="16"/>
  <c r="AC51" i="16"/>
  <c r="U51" i="16"/>
  <c r="AC49" i="16"/>
  <c r="U49" i="16"/>
  <c r="AC47" i="16"/>
  <c r="U47" i="16"/>
  <c r="AC45" i="16"/>
  <c r="U45" i="16"/>
  <c r="AC43" i="16"/>
  <c r="U43" i="16"/>
  <c r="AC41" i="16"/>
  <c r="U41" i="16"/>
  <c r="AC39" i="16"/>
  <c r="U39" i="16"/>
  <c r="AC37" i="16"/>
  <c r="U37" i="16"/>
  <c r="U35" i="16"/>
  <c r="AC35" i="16"/>
  <c r="AC33" i="16"/>
  <c r="U33" i="16"/>
  <c r="AC31" i="16"/>
  <c r="U31" i="16"/>
  <c r="U29" i="16"/>
  <c r="AC29" i="16"/>
  <c r="U27" i="16"/>
  <c r="AC27" i="16"/>
  <c r="AC25" i="16"/>
  <c r="U25" i="16"/>
  <c r="AC23" i="16"/>
  <c r="U23" i="16"/>
  <c r="Z54" i="16"/>
  <c r="R54" i="16"/>
  <c r="Z52" i="16"/>
  <c r="R52" i="16"/>
  <c r="Z50" i="16"/>
  <c r="R50" i="16"/>
  <c r="Z48" i="16"/>
  <c r="R48" i="16"/>
  <c r="Z46" i="16"/>
  <c r="R46" i="16"/>
  <c r="Z44" i="16"/>
  <c r="R44" i="16"/>
  <c r="Z42" i="16"/>
  <c r="R42" i="16"/>
  <c r="Z40" i="16"/>
  <c r="R40" i="16"/>
  <c r="Z38" i="16"/>
  <c r="R38" i="16"/>
  <c r="Z36" i="16"/>
  <c r="R36" i="16"/>
  <c r="Z34" i="16"/>
  <c r="R34" i="16"/>
  <c r="Z32" i="16"/>
  <c r="R32" i="16"/>
  <c r="Z30" i="16"/>
  <c r="R30" i="16"/>
  <c r="Z28" i="16"/>
  <c r="R28" i="16"/>
  <c r="Z26" i="16"/>
  <c r="R26" i="16"/>
  <c r="Z24" i="16"/>
  <c r="R24" i="16"/>
  <c r="Z22" i="16"/>
  <c r="R22" i="16"/>
  <c r="BO11" i="17"/>
  <c r="BO13" i="17"/>
  <c r="BO26" i="17"/>
  <c r="BO29" i="17"/>
  <c r="BO37" i="17"/>
  <c r="BO40" i="17"/>
  <c r="BO42" i="17"/>
  <c r="BO44" i="17"/>
  <c r="BO45" i="17"/>
  <c r="BO22" i="17"/>
  <c r="AL43" i="18"/>
  <c r="F18" i="5" s="1"/>
  <c r="G18" i="5" s="1"/>
  <c r="BO14" i="17"/>
  <c r="BO25" i="17"/>
  <c r="BO27" i="17"/>
  <c r="BO30" i="17"/>
  <c r="BO34" i="17"/>
  <c r="BO39" i="17"/>
  <c r="BO41" i="17"/>
  <c r="BO15" i="17"/>
  <c r="BO16" i="17"/>
  <c r="BO12" i="17"/>
  <c r="BO17" i="17"/>
  <c r="BO19" i="17"/>
  <c r="BO20" i="17"/>
  <c r="BO21" i="17"/>
  <c r="BO23" i="17"/>
  <c r="BO24" i="17"/>
  <c r="BO31" i="17"/>
  <c r="BO32" i="17"/>
  <c r="BO33" i="17"/>
  <c r="BO35" i="17"/>
  <c r="BO36" i="17"/>
  <c r="BO43" i="17"/>
  <c r="AM3" i="18"/>
  <c r="AL3" i="18"/>
  <c r="P9" i="18"/>
  <c r="AH15" i="11" s="1"/>
  <c r="AB9" i="18"/>
  <c r="AH15" i="58" s="1"/>
  <c r="BA30" i="58" l="1"/>
  <c r="BA30" i="61"/>
  <c r="BA30" i="60"/>
  <c r="BK26" i="58"/>
  <c r="BK26" i="61"/>
  <c r="BK26" i="60"/>
  <c r="BK30" i="58"/>
  <c r="BK30" i="61"/>
  <c r="BK30" i="60"/>
  <c r="BK34" i="58"/>
  <c r="BK34" i="60"/>
  <c r="BK34" i="61"/>
  <c r="BK42" i="58"/>
  <c r="BK42" i="61"/>
  <c r="BK42" i="60"/>
  <c r="BK46" i="58"/>
  <c r="BK46" i="61"/>
  <c r="BK46" i="60"/>
  <c r="BN25" i="58"/>
  <c r="BN25" i="60"/>
  <c r="BN25" i="61"/>
  <c r="BD29" i="58"/>
  <c r="BD29" i="60"/>
  <c r="BD29" i="61"/>
  <c r="BN33" i="58"/>
  <c r="BN33" i="61"/>
  <c r="BN33" i="60"/>
  <c r="BN45" i="58"/>
  <c r="BN45" i="61"/>
  <c r="BN45" i="60"/>
  <c r="BL27" i="58"/>
  <c r="BL27" i="61"/>
  <c r="BL27" i="60"/>
  <c r="BC30" i="58"/>
  <c r="BC30" i="61"/>
  <c r="BC30" i="60"/>
  <c r="BC46" i="58"/>
  <c r="BC46" i="61"/>
  <c r="BC46" i="60"/>
  <c r="BB26" i="58"/>
  <c r="BB26" i="61"/>
  <c r="BB26" i="60"/>
  <c r="BB30" i="58"/>
  <c r="BB30" i="61"/>
  <c r="BB30" i="60"/>
  <c r="BB34" i="58"/>
  <c r="BB34" i="61"/>
  <c r="BB34" i="60"/>
  <c r="BL42" i="58"/>
  <c r="BL42" i="61"/>
  <c r="BL42" i="60"/>
  <c r="BB46" i="58"/>
  <c r="BB46" i="61"/>
  <c r="BB46" i="60"/>
  <c r="BC25" i="58"/>
  <c r="BC25" i="60"/>
  <c r="BC25" i="61"/>
  <c r="BC43" i="58"/>
  <c r="BC43" i="61"/>
  <c r="BC43" i="60"/>
  <c r="BL25" i="58"/>
  <c r="BL25" i="61"/>
  <c r="BL25" i="60"/>
  <c r="BB33" i="58"/>
  <c r="BB33" i="61"/>
  <c r="BB33" i="60"/>
  <c r="BB45" i="58"/>
  <c r="BB45" i="61"/>
  <c r="BB45" i="60"/>
  <c r="BA25" i="58"/>
  <c r="BA25" i="61"/>
  <c r="BA25" i="60"/>
  <c r="BA29" i="58"/>
  <c r="BA29" i="61"/>
  <c r="BA29" i="60"/>
  <c r="BA33" i="58"/>
  <c r="BA33" i="61"/>
  <c r="BA33" i="60"/>
  <c r="BA45" i="58"/>
  <c r="BA45" i="61"/>
  <c r="BA45" i="60"/>
  <c r="BN26" i="58"/>
  <c r="BN26" i="60"/>
  <c r="BN26" i="61"/>
  <c r="BN30" i="58"/>
  <c r="BN30" i="61"/>
  <c r="BN30" i="60"/>
  <c r="BN34" i="58"/>
  <c r="BN34" i="61"/>
  <c r="BN34" i="60"/>
  <c r="BN42" i="58"/>
  <c r="BN42" i="61"/>
  <c r="BN42" i="60"/>
  <c r="BN46" i="58"/>
  <c r="BN46" i="61"/>
  <c r="BN46" i="60"/>
  <c r="BC22" i="58"/>
  <c r="BC22" i="61"/>
  <c r="BC22" i="60"/>
  <c r="BB19" i="58"/>
  <c r="BB19" i="61"/>
  <c r="BB19" i="60"/>
  <c r="BN22" i="58"/>
  <c r="BN22" i="61"/>
  <c r="BN22" i="60"/>
  <c r="BK19" i="58"/>
  <c r="BK19" i="60"/>
  <c r="BK19" i="61"/>
  <c r="BB21" i="58"/>
  <c r="BB21" i="60"/>
  <c r="BB21" i="61"/>
  <c r="BA20" i="58"/>
  <c r="BA20" i="61"/>
  <c r="BA20" i="60"/>
  <c r="BD19" i="58"/>
  <c r="BD19" i="61"/>
  <c r="BD19" i="60"/>
  <c r="BJ19" i="61"/>
  <c r="BH19" i="61" s="1"/>
  <c r="BJ19" i="60"/>
  <c r="BH19" i="60" s="1"/>
  <c r="BA24" i="58"/>
  <c r="BA24" i="61"/>
  <c r="BA24" i="60"/>
  <c r="BA28" i="58"/>
  <c r="BA28" i="61"/>
  <c r="BA28" i="60"/>
  <c r="BA44" i="58"/>
  <c r="BA44" i="61"/>
  <c r="BA44" i="60"/>
  <c r="BD27" i="58"/>
  <c r="BD27" i="61"/>
  <c r="BD27" i="60"/>
  <c r="BN31" i="58"/>
  <c r="BN31" i="61"/>
  <c r="BN31" i="60"/>
  <c r="BD43" i="58"/>
  <c r="BD43" i="61"/>
  <c r="BD43" i="60"/>
  <c r="BD47" i="58"/>
  <c r="BD47" i="61"/>
  <c r="BD47" i="60"/>
  <c r="BC27" i="58"/>
  <c r="BC27" i="61"/>
  <c r="BC27" i="60"/>
  <c r="BB27" i="58"/>
  <c r="BB27" i="61"/>
  <c r="BB27" i="60"/>
  <c r="BC24" i="58"/>
  <c r="BC24" i="60"/>
  <c r="BC24" i="61"/>
  <c r="BC32" i="58"/>
  <c r="BC32" i="61"/>
  <c r="BC32" i="60"/>
  <c r="BL26" i="58"/>
  <c r="BL26" i="61"/>
  <c r="BL26" i="60"/>
  <c r="BL30" i="58"/>
  <c r="BL30" i="61"/>
  <c r="BL30" i="60"/>
  <c r="BL34" i="58"/>
  <c r="BL34" i="61"/>
  <c r="BL34" i="60"/>
  <c r="BB42" i="58"/>
  <c r="BB42" i="61"/>
  <c r="BB42" i="60"/>
  <c r="BL46" i="58"/>
  <c r="BL46" i="61"/>
  <c r="BL46" i="60"/>
  <c r="BC29" i="58"/>
  <c r="BC29" i="61"/>
  <c r="BC29" i="60"/>
  <c r="BC47" i="58"/>
  <c r="BC47" i="61"/>
  <c r="BC47" i="60"/>
  <c r="BB25" i="58"/>
  <c r="BB25" i="60"/>
  <c r="BB25" i="61"/>
  <c r="BL33" i="58"/>
  <c r="BL33" i="60"/>
  <c r="BL33" i="61"/>
  <c r="BL45" i="58"/>
  <c r="BL45" i="61"/>
  <c r="BL45" i="60"/>
  <c r="BA27" i="58"/>
  <c r="BA27" i="61"/>
  <c r="BA27" i="60"/>
  <c r="BA31" i="58"/>
  <c r="BA31" i="60"/>
  <c r="BA31" i="61"/>
  <c r="BA43" i="58"/>
  <c r="BA43" i="61"/>
  <c r="BA43" i="60"/>
  <c r="BK47" i="58"/>
  <c r="BK47" i="61"/>
  <c r="BK47" i="60"/>
  <c r="BD24" i="58"/>
  <c r="BD24" i="60"/>
  <c r="BD24" i="61"/>
  <c r="BD28" i="58"/>
  <c r="BD28" i="61"/>
  <c r="BD28" i="60"/>
  <c r="BD32" i="58"/>
  <c r="BD32" i="60"/>
  <c r="BD32" i="61"/>
  <c r="BD44" i="58"/>
  <c r="BD44" i="61"/>
  <c r="BD44" i="60"/>
  <c r="BB47" i="58"/>
  <c r="BB47" i="60"/>
  <c r="BB47" i="61"/>
  <c r="BL22" i="58"/>
  <c r="BL22" i="61"/>
  <c r="BL22" i="60"/>
  <c r="BB20" i="58"/>
  <c r="BB20" i="60"/>
  <c r="BB20" i="61"/>
  <c r="BL19" i="58"/>
  <c r="BL19" i="61"/>
  <c r="BL19" i="60"/>
  <c r="BA23" i="58"/>
  <c r="BA23" i="60"/>
  <c r="BA23" i="61"/>
  <c r="BD22" i="58"/>
  <c r="BD22" i="61"/>
  <c r="BD22" i="60"/>
  <c r="BC21" i="58"/>
  <c r="BC21" i="61"/>
  <c r="BC21" i="60"/>
  <c r="BK20" i="58"/>
  <c r="BK20" i="61"/>
  <c r="BK20" i="60"/>
  <c r="BN19" i="58"/>
  <c r="BN19" i="61"/>
  <c r="BN19" i="60"/>
  <c r="BL18" i="58"/>
  <c r="BL18" i="61"/>
  <c r="BL18" i="60"/>
  <c r="BJ18" i="61"/>
  <c r="BH18" i="61" s="1"/>
  <c r="BJ18" i="60"/>
  <c r="BH18" i="60" s="1"/>
  <c r="BA32" i="58"/>
  <c r="BA32" i="61"/>
  <c r="BA32" i="60"/>
  <c r="BK24" i="58"/>
  <c r="BK24" i="60"/>
  <c r="BK24" i="61"/>
  <c r="BK28" i="58"/>
  <c r="BK28" i="61"/>
  <c r="BK28" i="60"/>
  <c r="BK32" i="58"/>
  <c r="BK32" i="61"/>
  <c r="BK32" i="60"/>
  <c r="BK44" i="58"/>
  <c r="BK44" i="61"/>
  <c r="BK44" i="60"/>
  <c r="BN27" i="58"/>
  <c r="BN27" i="61"/>
  <c r="BN27" i="60"/>
  <c r="BD31" i="58"/>
  <c r="BD31" i="61"/>
  <c r="BD31" i="60"/>
  <c r="BN43" i="58"/>
  <c r="BN43" i="61"/>
  <c r="BN43" i="60"/>
  <c r="BN47" i="58"/>
  <c r="BN47" i="61"/>
  <c r="BN47" i="60"/>
  <c r="BC31" i="58"/>
  <c r="BC31" i="61"/>
  <c r="BC31" i="60"/>
  <c r="BC45" i="58"/>
  <c r="BC45" i="61"/>
  <c r="BC45" i="60"/>
  <c r="BL31" i="58"/>
  <c r="BL31" i="61"/>
  <c r="BL31" i="60"/>
  <c r="BL43" i="58"/>
  <c r="BL43" i="61"/>
  <c r="BL43" i="60"/>
  <c r="BC26" i="58"/>
  <c r="BC26" i="60"/>
  <c r="BC26" i="61"/>
  <c r="BC34" i="58"/>
  <c r="BC34" i="61"/>
  <c r="BC34" i="60"/>
  <c r="BC42" i="58"/>
  <c r="BC42" i="61"/>
  <c r="BC42" i="60"/>
  <c r="BB24" i="58"/>
  <c r="BB24" i="61"/>
  <c r="BB24" i="60"/>
  <c r="BB28" i="58"/>
  <c r="BB28" i="61"/>
  <c r="BB28" i="60"/>
  <c r="BB32" i="58"/>
  <c r="BB32" i="61"/>
  <c r="BB32" i="60"/>
  <c r="BL44" i="58"/>
  <c r="BL44" i="61"/>
  <c r="BL44" i="60"/>
  <c r="BB29" i="58"/>
  <c r="BB29" i="61"/>
  <c r="BB29" i="60"/>
  <c r="BK18" i="58"/>
  <c r="BK18" i="60"/>
  <c r="BK18" i="61"/>
  <c r="BK27" i="58"/>
  <c r="BK27" i="61"/>
  <c r="BK27" i="60"/>
  <c r="BK31" i="58"/>
  <c r="BK31" i="61"/>
  <c r="BK31" i="60"/>
  <c r="BK43" i="58"/>
  <c r="BK43" i="61"/>
  <c r="BK43" i="60"/>
  <c r="BA47" i="58"/>
  <c r="BA47" i="61"/>
  <c r="BA47" i="60"/>
  <c r="BN24" i="58"/>
  <c r="BN24" i="61"/>
  <c r="BN24" i="60"/>
  <c r="BN28" i="58"/>
  <c r="BN28" i="61"/>
  <c r="BN28" i="60"/>
  <c r="BN32" i="58"/>
  <c r="BN32" i="61"/>
  <c r="BN32" i="60"/>
  <c r="BN44" i="58"/>
  <c r="BN44" i="61"/>
  <c r="BN44" i="60"/>
  <c r="BL47" i="58"/>
  <c r="BL47" i="61"/>
  <c r="BL47" i="60"/>
  <c r="BB22" i="58"/>
  <c r="BB22" i="61"/>
  <c r="BB22" i="60"/>
  <c r="BL20" i="58"/>
  <c r="BL20" i="61"/>
  <c r="BL20" i="60"/>
  <c r="BK21" i="58"/>
  <c r="BK21" i="61"/>
  <c r="BK21" i="60"/>
  <c r="BD20" i="58"/>
  <c r="BD20" i="61"/>
  <c r="BD20" i="60"/>
  <c r="BC19" i="58"/>
  <c r="BC19" i="61"/>
  <c r="BC19" i="60"/>
  <c r="BC23" i="58"/>
  <c r="BC23" i="61"/>
  <c r="BC23" i="60"/>
  <c r="BB23" i="58"/>
  <c r="BB23" i="60"/>
  <c r="BB23" i="61"/>
  <c r="BK22" i="58"/>
  <c r="BK22" i="61"/>
  <c r="BK22" i="60"/>
  <c r="BN21" i="58"/>
  <c r="BN21" i="60"/>
  <c r="BN21" i="61"/>
  <c r="BA26" i="58"/>
  <c r="BA26" i="61"/>
  <c r="BA26" i="60"/>
  <c r="BA34" i="58"/>
  <c r="BA34" i="61"/>
  <c r="BA34" i="60"/>
  <c r="BA42" i="58"/>
  <c r="BA42" i="61"/>
  <c r="BA42" i="60"/>
  <c r="BA46" i="58"/>
  <c r="BA46" i="61"/>
  <c r="BA46" i="60"/>
  <c r="BD25" i="58"/>
  <c r="BD25" i="61"/>
  <c r="BD25" i="60"/>
  <c r="BN29" i="58"/>
  <c r="BN29" i="61"/>
  <c r="BN29" i="60"/>
  <c r="BD33" i="58"/>
  <c r="BD33" i="61"/>
  <c r="BD33" i="60"/>
  <c r="BD45" i="58"/>
  <c r="BD45" i="61"/>
  <c r="BD45" i="60"/>
  <c r="BC33" i="58"/>
  <c r="BC33" i="61"/>
  <c r="BC33" i="60"/>
  <c r="BB31" i="58"/>
  <c r="BB31" i="61"/>
  <c r="BB31" i="60"/>
  <c r="BB43" i="58"/>
  <c r="BB43" i="60"/>
  <c r="BB43" i="61"/>
  <c r="BC28" i="58"/>
  <c r="BC28" i="61"/>
  <c r="BC28" i="60"/>
  <c r="BC44" i="58"/>
  <c r="BC44" i="61"/>
  <c r="BC44" i="60"/>
  <c r="BL24" i="58"/>
  <c r="BL24" i="60"/>
  <c r="BL24" i="61"/>
  <c r="BL28" i="58"/>
  <c r="BL28" i="61"/>
  <c r="BL28" i="60"/>
  <c r="BL32" i="58"/>
  <c r="BL32" i="61"/>
  <c r="BL32" i="60"/>
  <c r="BB44" i="58"/>
  <c r="BB44" i="61"/>
  <c r="BB44" i="60"/>
  <c r="BL29" i="58"/>
  <c r="BL29" i="60"/>
  <c r="BL29" i="61"/>
  <c r="BK25" i="58"/>
  <c r="BK25" i="60"/>
  <c r="BK25" i="61"/>
  <c r="BK29" i="58"/>
  <c r="BK29" i="61"/>
  <c r="BK29" i="60"/>
  <c r="BK33" i="58"/>
  <c r="BK33" i="61"/>
  <c r="BK33" i="60"/>
  <c r="BK45" i="58"/>
  <c r="BK45" i="60"/>
  <c r="BK45" i="61"/>
  <c r="BD26" i="58"/>
  <c r="BD26" i="61"/>
  <c r="BD26" i="60"/>
  <c r="BD30" i="58"/>
  <c r="BD30" i="61"/>
  <c r="BD30" i="60"/>
  <c r="BD34" i="58"/>
  <c r="BD34" i="61"/>
  <c r="BD34" i="60"/>
  <c r="BD42" i="58"/>
  <c r="BD42" i="60"/>
  <c r="BD42" i="61"/>
  <c r="BD46" i="58"/>
  <c r="BD46" i="60"/>
  <c r="BD46" i="61"/>
  <c r="BC20" i="58"/>
  <c r="BC20" i="61"/>
  <c r="BC20" i="60"/>
  <c r="BN18" i="58"/>
  <c r="BN18" i="61"/>
  <c r="BN18" i="60"/>
  <c r="BA21" i="58"/>
  <c r="BA21" i="61"/>
  <c r="BA21" i="60"/>
  <c r="BN20" i="58"/>
  <c r="BN20" i="60"/>
  <c r="BN20" i="61"/>
  <c r="BA19" i="58"/>
  <c r="BA19" i="61"/>
  <c r="BA19" i="60"/>
  <c r="BL21" i="58"/>
  <c r="BL21" i="61"/>
  <c r="BL21" i="60"/>
  <c r="BA22" i="58"/>
  <c r="BA22" i="61"/>
  <c r="BA22" i="60"/>
  <c r="BD23" i="58"/>
  <c r="BD23" i="61"/>
  <c r="BD23" i="60"/>
  <c r="BD21" i="58"/>
  <c r="BD21" i="61"/>
  <c r="BD21" i="60"/>
  <c r="AZ19" i="58"/>
  <c r="AX19" i="58" s="1"/>
  <c r="AZ19" i="60"/>
  <c r="AX19" i="60" s="1"/>
  <c r="AZ19" i="61"/>
  <c r="AX19" i="61" s="1"/>
  <c r="BK23" i="58"/>
  <c r="BK23" i="60"/>
  <c r="BK23" i="61"/>
  <c r="BN23" i="58"/>
  <c r="BN23" i="61"/>
  <c r="BN23" i="60"/>
  <c r="BL23" i="58"/>
  <c r="BL23" i="60"/>
  <c r="BL23" i="61"/>
  <c r="BC18" i="58"/>
  <c r="BC18" i="61"/>
  <c r="BC18" i="60"/>
  <c r="BB18" i="58"/>
  <c r="BB18" i="61"/>
  <c r="BB18" i="60"/>
  <c r="BA18" i="58"/>
  <c r="BA18" i="61"/>
  <c r="BA18" i="60"/>
  <c r="AZ18" i="58"/>
  <c r="AX18" i="58" s="1"/>
  <c r="AZ18" i="61"/>
  <c r="AX18" i="61" s="1"/>
  <c r="AZ18" i="60"/>
  <c r="AX18" i="60" s="1"/>
  <c r="AZ18" i="11"/>
  <c r="AX18" i="11" s="1"/>
  <c r="BJ19" i="58"/>
  <c r="BH19" i="58" s="1"/>
  <c r="BJ19" i="11"/>
  <c r="BH19" i="11" s="1"/>
  <c r="BJ18" i="58"/>
  <c r="BH18" i="58" s="1"/>
  <c r="BJ18" i="11"/>
  <c r="BH18" i="11" s="1"/>
  <c r="G24" i="5"/>
  <c r="I16" i="58"/>
  <c r="I16" i="11"/>
  <c r="A12" i="17"/>
  <c r="A15" i="17"/>
  <c r="A10" i="17"/>
  <c r="C10" i="17" s="1"/>
  <c r="K50" i="17" s="1"/>
  <c r="BL8" i="17"/>
  <c r="A13" i="17"/>
  <c r="A11" i="17"/>
  <c r="A16" i="17"/>
  <c r="BA23" i="11"/>
  <c r="B18" i="16"/>
  <c r="AZ19" i="11"/>
  <c r="AX19" i="11" s="1"/>
  <c r="BD22" i="11"/>
  <c r="BA22" i="11"/>
  <c r="BB23" i="11"/>
  <c r="BC23" i="11"/>
  <c r="BL20" i="11"/>
  <c r="BA21" i="11"/>
  <c r="BN19" i="11"/>
  <c r="BK19" i="11"/>
  <c r="BL18" i="11"/>
  <c r="BN18" i="11"/>
  <c r="BK20" i="11"/>
  <c r="BL19" i="11"/>
  <c r="BD23" i="11"/>
  <c r="BN20" i="11"/>
  <c r="BD21" i="11"/>
  <c r="BC21" i="11"/>
  <c r="BB21" i="11"/>
  <c r="BC22" i="11"/>
  <c r="BM19" i="11"/>
  <c r="BB20" i="11"/>
  <c r="BK23" i="11"/>
  <c r="BM23" i="11"/>
  <c r="BA20" i="11"/>
  <c r="BD19" i="11"/>
  <c r="BC20" i="11"/>
  <c r="BB19" i="11"/>
  <c r="BA19" i="11"/>
  <c r="BL23" i="11"/>
  <c r="BB18" i="11"/>
  <c r="BM22" i="11"/>
  <c r="BD18" i="11"/>
  <c r="BK21" i="11"/>
  <c r="BD20" i="11"/>
  <c r="BC19" i="11"/>
  <c r="BM21" i="11"/>
  <c r="BL21" i="11"/>
  <c r="BC18" i="11"/>
  <c r="BK22" i="11"/>
  <c r="BN23" i="11"/>
  <c r="BN21" i="11"/>
  <c r="BN22" i="11"/>
  <c r="BB22" i="11"/>
  <c r="BL22" i="11"/>
  <c r="BA18" i="11"/>
  <c r="BA28" i="11"/>
  <c r="BD33" i="11"/>
  <c r="BD45" i="11"/>
  <c r="BC34" i="11"/>
  <c r="BC42" i="11"/>
  <c r="BB24" i="11"/>
  <c r="BB28" i="11"/>
  <c r="BL44" i="11"/>
  <c r="BM25" i="11"/>
  <c r="BL25" i="11"/>
  <c r="BB45" i="11"/>
  <c r="BA27" i="11"/>
  <c r="BA43" i="11"/>
  <c r="BD24" i="11"/>
  <c r="BB47" i="11"/>
  <c r="BK24" i="11"/>
  <c r="BK28" i="11"/>
  <c r="BK32" i="11"/>
  <c r="BK44" i="11"/>
  <c r="BN25" i="11"/>
  <c r="BD29" i="11"/>
  <c r="BN33" i="11"/>
  <c r="BN45" i="11"/>
  <c r="BM31" i="11"/>
  <c r="BC45" i="11"/>
  <c r="BB31" i="11"/>
  <c r="BB43" i="11"/>
  <c r="BM26" i="11"/>
  <c r="BM30" i="11"/>
  <c r="BM34" i="11"/>
  <c r="BM42" i="11"/>
  <c r="BM46" i="11"/>
  <c r="BL24" i="11"/>
  <c r="BL28" i="11"/>
  <c r="BL32" i="11"/>
  <c r="BB44" i="11"/>
  <c r="BC25" i="11"/>
  <c r="BC43" i="11"/>
  <c r="BB25" i="11"/>
  <c r="BL33" i="11"/>
  <c r="BL45" i="11"/>
  <c r="BK27" i="11"/>
  <c r="BK31" i="11"/>
  <c r="BK43" i="11"/>
  <c r="BA47" i="11"/>
  <c r="BN24" i="11"/>
  <c r="BN28" i="11"/>
  <c r="BN32" i="11"/>
  <c r="BN44" i="11"/>
  <c r="BL47" i="11"/>
  <c r="BA24" i="11"/>
  <c r="BA44" i="11"/>
  <c r="BD25" i="11"/>
  <c r="BC31" i="11"/>
  <c r="BM45" i="11"/>
  <c r="BL31" i="11"/>
  <c r="BC30" i="11"/>
  <c r="BB32" i="11"/>
  <c r="BK18" i="11"/>
  <c r="BD32" i="11"/>
  <c r="BD44" i="11"/>
  <c r="BA26" i="11"/>
  <c r="BA30" i="11"/>
  <c r="BA34" i="11"/>
  <c r="BA42" i="11"/>
  <c r="BA46" i="11"/>
  <c r="BD27" i="11"/>
  <c r="BN31" i="11"/>
  <c r="BD43" i="11"/>
  <c r="BD47" i="11"/>
  <c r="BM27" i="11"/>
  <c r="BM33" i="11"/>
  <c r="BL27" i="11"/>
  <c r="BC24" i="11"/>
  <c r="BC28" i="11"/>
  <c r="BC32" i="11"/>
  <c r="BC44" i="11"/>
  <c r="BB26" i="11"/>
  <c r="BB30" i="11"/>
  <c r="BB34" i="11"/>
  <c r="BL42" i="11"/>
  <c r="BB46" i="11"/>
  <c r="BM29" i="11"/>
  <c r="BC47" i="11"/>
  <c r="BB29" i="11"/>
  <c r="BK25" i="11"/>
  <c r="BK29" i="11"/>
  <c r="BK33" i="11"/>
  <c r="BK45" i="11"/>
  <c r="BD26" i="11"/>
  <c r="BD30" i="11"/>
  <c r="BD34" i="11"/>
  <c r="BD42" i="11"/>
  <c r="BD46" i="11"/>
  <c r="BA32" i="11"/>
  <c r="BN29" i="11"/>
  <c r="BL43" i="11"/>
  <c r="BC26" i="11"/>
  <c r="BC46" i="11"/>
  <c r="BM43" i="11"/>
  <c r="BB33" i="11"/>
  <c r="BA31" i="11"/>
  <c r="BK47" i="11"/>
  <c r="BD28" i="11"/>
  <c r="BK26" i="11"/>
  <c r="BK30" i="11"/>
  <c r="BK34" i="11"/>
  <c r="BK42" i="11"/>
  <c r="BK46" i="11"/>
  <c r="BN27" i="11"/>
  <c r="BD31" i="11"/>
  <c r="BN43" i="11"/>
  <c r="BN47" i="11"/>
  <c r="BC27" i="11"/>
  <c r="BC33" i="11"/>
  <c r="BB27" i="11"/>
  <c r="BM24" i="11"/>
  <c r="BM28" i="11"/>
  <c r="BM32" i="11"/>
  <c r="BM44" i="11"/>
  <c r="BL26" i="11"/>
  <c r="BL30" i="11"/>
  <c r="BL34" i="11"/>
  <c r="BB42" i="11"/>
  <c r="BL46" i="11"/>
  <c r="BC29" i="11"/>
  <c r="BM47" i="11"/>
  <c r="BL29" i="11"/>
  <c r="BA25" i="11"/>
  <c r="BA29" i="11"/>
  <c r="BA33" i="11"/>
  <c r="BA45" i="11"/>
  <c r="BN26" i="11"/>
  <c r="BN30" i="11"/>
  <c r="BN34" i="11"/>
  <c r="BN42" i="11"/>
  <c r="BN46" i="11"/>
  <c r="F24" i="5"/>
  <c r="F35" i="5"/>
  <c r="C38" i="5"/>
  <c r="C37" i="5"/>
  <c r="G38" i="5"/>
  <c r="G37" i="5"/>
  <c r="Q18" i="16" l="1"/>
  <c r="B19" i="16"/>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C11" i="17"/>
  <c r="C12" i="17" s="1"/>
  <c r="C13" i="17" s="1"/>
  <c r="C14" i="17" s="1"/>
  <c r="C15" i="17" s="1"/>
  <c r="C16" i="17" s="1"/>
  <c r="D10" i="17" s="1"/>
  <c r="Y18" i="16"/>
  <c r="Q19" i="16"/>
  <c r="B29" i="5"/>
  <c r="AZ20" i="58" l="1"/>
  <c r="AX20" i="58" s="1"/>
  <c r="AZ20" i="61"/>
  <c r="AX20" i="61" s="1"/>
  <c r="AZ20" i="60"/>
  <c r="AX20" i="60" s="1"/>
  <c r="BJ20" i="58"/>
  <c r="BH20" i="58" s="1"/>
  <c r="BJ20" i="61"/>
  <c r="BH20" i="61" s="1"/>
  <c r="BJ20" i="60"/>
  <c r="BH20" i="60" s="1"/>
  <c r="AZ21" i="61"/>
  <c r="AX21" i="61" s="1"/>
  <c r="AZ21" i="60"/>
  <c r="AX21" i="60" s="1"/>
  <c r="AZ20" i="11"/>
  <c r="AX20" i="11" s="1"/>
  <c r="C50" i="17"/>
  <c r="AZ21" i="58"/>
  <c r="AX21" i="58" s="1"/>
  <c r="AZ21" i="11"/>
  <c r="AX21" i="11" s="1"/>
  <c r="Y19" i="16"/>
  <c r="BJ20" i="11"/>
  <c r="BH20" i="11" s="1"/>
  <c r="BQ47" i="11"/>
  <c r="BS47" i="11"/>
  <c r="BP47" i="11"/>
  <c r="BR47" i="11"/>
  <c r="BP44" i="11"/>
  <c r="BS44" i="11"/>
  <c r="BQ44" i="11"/>
  <c r="BR44" i="11"/>
  <c r="BR45" i="11"/>
  <c r="BP45" i="11"/>
  <c r="BQ45" i="11"/>
  <c r="BS45" i="11"/>
  <c r="BQ46" i="11"/>
  <c r="BR46" i="11"/>
  <c r="BP46" i="11"/>
  <c r="BS46" i="11"/>
  <c r="BR43" i="11"/>
  <c r="BQ43" i="11"/>
  <c r="BP43" i="11"/>
  <c r="BS43" i="11"/>
  <c r="BP42" i="11"/>
  <c r="BS42" i="11"/>
  <c r="BQ42" i="11"/>
  <c r="BR42" i="11"/>
  <c r="L50" i="17"/>
  <c r="D11" i="17"/>
  <c r="B30" i="5"/>
  <c r="B31" i="5" s="1"/>
  <c r="B32" i="5" s="1"/>
  <c r="B33" i="5" s="1"/>
  <c r="B34" i="5" s="1"/>
  <c r="BJ21" i="58" l="1"/>
  <c r="BH21" i="58" s="1"/>
  <c r="BJ21" i="61"/>
  <c r="BH21" i="61" s="1"/>
  <c r="BJ21" i="60"/>
  <c r="BH21" i="60" s="1"/>
  <c r="Q20" i="16"/>
  <c r="BJ21" i="11"/>
  <c r="BH21" i="11" s="1"/>
  <c r="D12" i="17"/>
  <c r="D13" i="17" s="1"/>
  <c r="D14" i="17" s="1"/>
  <c r="D15" i="17" s="1"/>
  <c r="D16" i="17" s="1"/>
  <c r="E10" i="17" s="1"/>
  <c r="AZ22" i="61" l="1"/>
  <c r="AX22" i="61" s="1"/>
  <c r="AZ22" i="60"/>
  <c r="AX22" i="60" s="1"/>
  <c r="Y21" i="16"/>
  <c r="Q21" i="16"/>
  <c r="AZ22" i="58"/>
  <c r="AX22" i="58" s="1"/>
  <c r="AZ22" i="11"/>
  <c r="AX22" i="11" s="1"/>
  <c r="M50" i="17"/>
  <c r="E11" i="17"/>
  <c r="D50" i="17"/>
  <c r="AZ23" i="61" l="1"/>
  <c r="AX23" i="61" s="1"/>
  <c r="AZ23" i="60"/>
  <c r="AX23" i="60" s="1"/>
  <c r="BJ23" i="61"/>
  <c r="BH23" i="61" s="1"/>
  <c r="BJ23" i="60"/>
  <c r="BH23" i="60" s="1"/>
  <c r="AZ23" i="58"/>
  <c r="AX23" i="58" s="1"/>
  <c r="AZ23" i="11"/>
  <c r="AX23" i="11" s="1"/>
  <c r="BJ23" i="58"/>
  <c r="BH23" i="58" s="1"/>
  <c r="BJ23" i="11"/>
  <c r="BH23" i="11" s="1"/>
  <c r="Q22" i="16"/>
  <c r="E12" i="17"/>
  <c r="E13" i="17" s="1"/>
  <c r="E14" i="17" s="1"/>
  <c r="E15" i="17" s="1"/>
  <c r="E16" i="17" s="1"/>
  <c r="F10" i="17" s="1"/>
  <c r="AZ24" i="60" l="1"/>
  <c r="AX24" i="60" s="1"/>
  <c r="AZ24" i="61"/>
  <c r="AX24" i="61" s="1"/>
  <c r="BG25" i="60"/>
  <c r="BG32" i="60"/>
  <c r="BG24" i="60"/>
  <c r="BG31" i="60"/>
  <c r="BG23" i="60"/>
  <c r="BG30" i="60"/>
  <c r="BG22" i="60"/>
  <c r="BG19" i="60"/>
  <c r="BG18" i="60"/>
  <c r="BG29" i="60"/>
  <c r="BG21" i="60"/>
  <c r="BG28" i="60"/>
  <c r="BG20" i="60"/>
  <c r="BG27" i="60"/>
  <c r="BG26" i="60"/>
  <c r="BG30" i="61"/>
  <c r="BG32" i="61"/>
  <c r="BG22" i="61"/>
  <c r="BG27" i="61"/>
  <c r="BG19" i="61"/>
  <c r="BG28" i="61"/>
  <c r="BG26" i="61"/>
  <c r="BG25" i="61"/>
  <c r="BG18" i="61"/>
  <c r="BG21" i="61"/>
  <c r="BG20" i="61"/>
  <c r="BG31" i="61"/>
  <c r="BG23" i="61"/>
  <c r="BG24" i="61"/>
  <c r="BG29" i="61"/>
  <c r="Q23" i="16"/>
  <c r="BG23" i="58"/>
  <c r="BG31" i="58"/>
  <c r="BG27" i="58"/>
  <c r="BG26" i="58"/>
  <c r="BG20" i="58"/>
  <c r="BG24" i="58"/>
  <c r="BG29" i="58"/>
  <c r="BG25" i="58"/>
  <c r="BG32" i="58"/>
  <c r="BG21" i="58"/>
  <c r="BG19" i="58"/>
  <c r="BG28" i="58"/>
  <c r="BG30" i="58"/>
  <c r="BG22" i="58"/>
  <c r="BG18" i="58"/>
  <c r="AZ24" i="58"/>
  <c r="AX24" i="58" s="1"/>
  <c r="AZ24" i="11"/>
  <c r="AX24" i="11" s="1"/>
  <c r="BG25" i="11"/>
  <c r="BG27" i="11"/>
  <c r="BG30" i="11"/>
  <c r="BG18" i="11"/>
  <c r="BG21" i="11"/>
  <c r="BG23" i="11"/>
  <c r="BG26" i="11"/>
  <c r="BG29" i="11"/>
  <c r="BG32" i="11"/>
  <c r="BG19" i="11"/>
  <c r="BG22" i="11"/>
  <c r="BG20" i="11"/>
  <c r="BG31" i="11"/>
  <c r="BG28" i="11"/>
  <c r="BG24" i="11"/>
  <c r="N50" i="17"/>
  <c r="F11" i="17"/>
  <c r="E50" i="17"/>
  <c r="AZ25" i="61" l="1"/>
  <c r="AX25" i="61" s="1"/>
  <c r="AZ25" i="60"/>
  <c r="AX25" i="60" s="1"/>
  <c r="BZ18" i="61"/>
  <c r="F18" i="61" s="1"/>
  <c r="BX18" i="61"/>
  <c r="D18" i="61" s="1"/>
  <c r="CA18" i="61"/>
  <c r="K18" i="61" s="1"/>
  <c r="BV18" i="61"/>
  <c r="BW18" i="61"/>
  <c r="C18" i="61" s="1"/>
  <c r="B19" i="61" s="1"/>
  <c r="BY18" i="61"/>
  <c r="E18" i="61" s="1"/>
  <c r="BW30" i="61"/>
  <c r="C30" i="61" s="1"/>
  <c r="B31" i="61" s="1"/>
  <c r="BZ30" i="61"/>
  <c r="F30" i="61" s="1"/>
  <c r="CA30" i="61"/>
  <c r="K30" i="61" s="1"/>
  <c r="BY30" i="61"/>
  <c r="E30" i="61" s="1"/>
  <c r="BV30" i="61"/>
  <c r="BX30" i="61"/>
  <c r="D30" i="61" s="1"/>
  <c r="BX19" i="60"/>
  <c r="BV19" i="60"/>
  <c r="CA19" i="60"/>
  <c r="BY19" i="60"/>
  <c r="BW19" i="60"/>
  <c r="BZ19" i="60"/>
  <c r="BX25" i="61"/>
  <c r="D25" i="61" s="1"/>
  <c r="BV25" i="61"/>
  <c r="CA25" i="61"/>
  <c r="K25" i="61" s="1"/>
  <c r="BY25" i="61"/>
  <c r="E25" i="61" s="1"/>
  <c r="BZ25" i="61"/>
  <c r="F25" i="61" s="1"/>
  <c r="BW25" i="61"/>
  <c r="C25" i="61" s="1"/>
  <c r="B26" i="61" s="1"/>
  <c r="BY26" i="60"/>
  <c r="BW26" i="60"/>
  <c r="BX26" i="60"/>
  <c r="BV26" i="60"/>
  <c r="BZ26" i="60"/>
  <c r="CA26" i="60"/>
  <c r="BW21" i="60"/>
  <c r="CA21" i="60"/>
  <c r="BZ21" i="60"/>
  <c r="BY21" i="60"/>
  <c r="BX21" i="60"/>
  <c r="BV21" i="60"/>
  <c r="BY24" i="60"/>
  <c r="BW24" i="60"/>
  <c r="BX24" i="60"/>
  <c r="BV24" i="60"/>
  <c r="BZ24" i="60"/>
  <c r="CA24" i="60"/>
  <c r="BW29" i="61"/>
  <c r="C29" i="61" s="1"/>
  <c r="B30" i="61" s="1"/>
  <c r="CA29" i="61"/>
  <c r="K29" i="61" s="1"/>
  <c r="BZ29" i="61"/>
  <c r="F29" i="61" s="1"/>
  <c r="BV29" i="61"/>
  <c r="BX29" i="61"/>
  <c r="D29" i="61" s="1"/>
  <c r="BY29" i="61"/>
  <c r="E29" i="61" s="1"/>
  <c r="BY20" i="61"/>
  <c r="E20" i="61" s="1"/>
  <c r="BX20" i="61"/>
  <c r="D20" i="61" s="1"/>
  <c r="BV20" i="61"/>
  <c r="BZ20" i="61"/>
  <c r="F20" i="61" s="1"/>
  <c r="BW20" i="61"/>
  <c r="C20" i="61" s="1"/>
  <c r="B21" i="61" s="1"/>
  <c r="CA20" i="61"/>
  <c r="K20" i="61" s="1"/>
  <c r="BZ26" i="61"/>
  <c r="F26" i="61" s="1"/>
  <c r="CA26" i="61"/>
  <c r="K26" i="61" s="1"/>
  <c r="BW26" i="61"/>
  <c r="C26" i="61" s="1"/>
  <c r="B27" i="61" s="1"/>
  <c r="BV26" i="61"/>
  <c r="BX26" i="61"/>
  <c r="D26" i="61" s="1"/>
  <c r="BY26" i="61"/>
  <c r="E26" i="61" s="1"/>
  <c r="BY22" i="61"/>
  <c r="E22" i="61" s="1"/>
  <c r="BX22" i="61"/>
  <c r="D22" i="61" s="1"/>
  <c r="BW22" i="61"/>
  <c r="C22" i="61" s="1"/>
  <c r="B23" i="61" s="1"/>
  <c r="BV22" i="61"/>
  <c r="BZ22" i="61"/>
  <c r="F22" i="61" s="1"/>
  <c r="CA22" i="61"/>
  <c r="K22" i="61" s="1"/>
  <c r="BW27" i="60"/>
  <c r="BY27" i="60"/>
  <c r="BZ27" i="60"/>
  <c r="CA27" i="60"/>
  <c r="BX27" i="60"/>
  <c r="BV27" i="60"/>
  <c r="BX29" i="60"/>
  <c r="BV29" i="60"/>
  <c r="CA29" i="60"/>
  <c r="BY29" i="60"/>
  <c r="BW29" i="60"/>
  <c r="BZ29" i="60"/>
  <c r="BZ30" i="60"/>
  <c r="BW30" i="60"/>
  <c r="BV30" i="60"/>
  <c r="CA30" i="60"/>
  <c r="BY30" i="60"/>
  <c r="BX30" i="60"/>
  <c r="BZ32" i="60"/>
  <c r="BX32" i="60"/>
  <c r="BV32" i="60"/>
  <c r="CA32" i="60"/>
  <c r="BY32" i="60"/>
  <c r="BW32" i="60"/>
  <c r="BW23" i="61"/>
  <c r="C23" i="61" s="1"/>
  <c r="B24" i="61" s="1"/>
  <c r="CA23" i="61"/>
  <c r="K23" i="61" s="1"/>
  <c r="BV23" i="61"/>
  <c r="BX23" i="61"/>
  <c r="D23" i="61" s="1"/>
  <c r="BY23" i="61"/>
  <c r="E23" i="61" s="1"/>
  <c r="BZ23" i="61"/>
  <c r="F23" i="61" s="1"/>
  <c r="BX19" i="61"/>
  <c r="D19" i="61" s="1"/>
  <c r="BZ19" i="61"/>
  <c r="F19" i="61" s="1"/>
  <c r="BV19" i="61"/>
  <c r="CA19" i="61"/>
  <c r="K19" i="61" s="1"/>
  <c r="BY19" i="61"/>
  <c r="E19" i="61" s="1"/>
  <c r="BW19" i="61"/>
  <c r="C19" i="61" s="1"/>
  <c r="B20" i="61" s="1"/>
  <c r="BZ28" i="60"/>
  <c r="CA28" i="60"/>
  <c r="BV28" i="60"/>
  <c r="BW28" i="60"/>
  <c r="BY28" i="60"/>
  <c r="BX28" i="60"/>
  <c r="BW31" i="60"/>
  <c r="CA31" i="60"/>
  <c r="BZ31" i="60"/>
  <c r="BY31" i="60"/>
  <c r="BX31" i="60"/>
  <c r="BV31" i="60"/>
  <c r="BX31" i="61"/>
  <c r="D31" i="61" s="1"/>
  <c r="BZ31" i="61"/>
  <c r="F31" i="61" s="1"/>
  <c r="BV31" i="61"/>
  <c r="CA31" i="61"/>
  <c r="K31" i="61" s="1"/>
  <c r="BY31" i="61"/>
  <c r="E31" i="61" s="1"/>
  <c r="BW31" i="61"/>
  <c r="C31" i="61" s="1"/>
  <c r="B32" i="61" s="1"/>
  <c r="BW27" i="61"/>
  <c r="C27" i="61" s="1"/>
  <c r="B28" i="61" s="1"/>
  <c r="CA27" i="61"/>
  <c r="K27" i="61" s="1"/>
  <c r="BV27" i="61"/>
  <c r="BX27" i="61"/>
  <c r="D27" i="61" s="1"/>
  <c r="BZ27" i="61"/>
  <c r="F27" i="61" s="1"/>
  <c r="BY27" i="61"/>
  <c r="E27" i="61" s="1"/>
  <c r="BZ22" i="60"/>
  <c r="BW22" i="60"/>
  <c r="BV22" i="60"/>
  <c r="CA22" i="60"/>
  <c r="BY22" i="60"/>
  <c r="BX22" i="60"/>
  <c r="BZ24" i="61"/>
  <c r="F24" i="61" s="1"/>
  <c r="CA24" i="61"/>
  <c r="K24" i="61" s="1"/>
  <c r="BV24" i="61"/>
  <c r="BW24" i="61"/>
  <c r="C24" i="61" s="1"/>
  <c r="B25" i="61" s="1"/>
  <c r="BX24" i="61"/>
  <c r="D24" i="61" s="1"/>
  <c r="BY24" i="61"/>
  <c r="E24" i="61" s="1"/>
  <c r="BX21" i="61"/>
  <c r="D21" i="61" s="1"/>
  <c r="BV21" i="61"/>
  <c r="CA21" i="61"/>
  <c r="K21" i="61" s="1"/>
  <c r="BY21" i="61"/>
  <c r="E21" i="61" s="1"/>
  <c r="BZ21" i="61"/>
  <c r="F21" i="61" s="1"/>
  <c r="BW21" i="61"/>
  <c r="C21" i="61" s="1"/>
  <c r="B22" i="61" s="1"/>
  <c r="BY28" i="61"/>
  <c r="E28" i="61" s="1"/>
  <c r="CA28" i="61"/>
  <c r="K28" i="61" s="1"/>
  <c r="BX28" i="61"/>
  <c r="D28" i="61" s="1"/>
  <c r="BV28" i="61"/>
  <c r="BZ28" i="61"/>
  <c r="F28" i="61" s="1"/>
  <c r="BW28" i="61"/>
  <c r="C28" i="61" s="1"/>
  <c r="B29" i="61" s="1"/>
  <c r="BY32" i="61"/>
  <c r="E32" i="61" s="1"/>
  <c r="BX32" i="61"/>
  <c r="D32" i="61" s="1"/>
  <c r="BV32" i="61"/>
  <c r="BZ32" i="61"/>
  <c r="F32" i="61" s="1"/>
  <c r="CA32" i="61"/>
  <c r="K32" i="61" s="1"/>
  <c r="BW32" i="61"/>
  <c r="C32" i="61" s="1"/>
  <c r="BY20" i="60"/>
  <c r="BV20" i="60"/>
  <c r="BX20" i="60"/>
  <c r="CA20" i="60"/>
  <c r="BZ20" i="60"/>
  <c r="BW20" i="60"/>
  <c r="BZ18" i="60"/>
  <c r="CA18" i="60"/>
  <c r="BV18" i="60"/>
  <c r="BW18" i="60"/>
  <c r="BY18" i="60"/>
  <c r="BX18" i="60"/>
  <c r="BX23" i="60"/>
  <c r="BV23" i="60"/>
  <c r="CA23" i="60"/>
  <c r="BY23" i="60"/>
  <c r="BW23" i="60"/>
  <c r="BZ23" i="60"/>
  <c r="BW25" i="60"/>
  <c r="CA25" i="60"/>
  <c r="BZ25" i="60"/>
  <c r="BY25" i="60"/>
  <c r="BX25" i="60"/>
  <c r="BV25" i="60"/>
  <c r="Q24" i="16"/>
  <c r="AZ25" i="58"/>
  <c r="AX25" i="58" s="1"/>
  <c r="AZ25" i="11"/>
  <c r="AX25" i="11" s="1"/>
  <c r="BV31" i="11"/>
  <c r="BX31" i="11"/>
  <c r="BZ31" i="11"/>
  <c r="BY31" i="11"/>
  <c r="BW31" i="11"/>
  <c r="CA31" i="11"/>
  <c r="BY32" i="11"/>
  <c r="BV32" i="11"/>
  <c r="BX32" i="11"/>
  <c r="BZ32" i="11"/>
  <c r="CA32" i="11"/>
  <c r="BW32" i="11"/>
  <c r="BW21" i="11"/>
  <c r="CA21" i="11"/>
  <c r="BV21" i="11"/>
  <c r="BX21" i="11"/>
  <c r="BZ21" i="11"/>
  <c r="BY21" i="11"/>
  <c r="BW25" i="11"/>
  <c r="CA25" i="11"/>
  <c r="BV25" i="11"/>
  <c r="BX25" i="11"/>
  <c r="BZ25" i="11"/>
  <c r="BY25" i="11"/>
  <c r="BY22" i="58"/>
  <c r="E22" i="58" s="1"/>
  <c r="CA22" i="58"/>
  <c r="G22" i="58" s="1"/>
  <c r="BW22" i="58"/>
  <c r="C22" i="58" s="1"/>
  <c r="BV22" i="58"/>
  <c r="BX22" i="58"/>
  <c r="D22" i="58" s="1"/>
  <c r="BZ22" i="58"/>
  <c r="F22" i="58" s="1"/>
  <c r="BZ21" i="58"/>
  <c r="F21" i="58" s="1"/>
  <c r="CA21" i="58"/>
  <c r="G21" i="58" s="1"/>
  <c r="BW21" i="58"/>
  <c r="C21" i="58" s="1"/>
  <c r="BX21" i="58"/>
  <c r="D21" i="58" s="1"/>
  <c r="BY21" i="58"/>
  <c r="E21" i="58" s="1"/>
  <c r="BV21" i="58"/>
  <c r="CA24" i="58"/>
  <c r="G24" i="58" s="1"/>
  <c r="BY24" i="58"/>
  <c r="E24" i="58" s="1"/>
  <c r="BW24" i="58"/>
  <c r="C24" i="58" s="1"/>
  <c r="BV24" i="58"/>
  <c r="BZ24" i="58"/>
  <c r="F24" i="58" s="1"/>
  <c r="BX24" i="58"/>
  <c r="D24" i="58" s="1"/>
  <c r="CA31" i="58"/>
  <c r="G31" i="58" s="1"/>
  <c r="BZ31" i="58"/>
  <c r="F31" i="58" s="1"/>
  <c r="BY31" i="58"/>
  <c r="E31" i="58" s="1"/>
  <c r="BW31" i="58"/>
  <c r="C31" i="58" s="1"/>
  <c r="BV31" i="58"/>
  <c r="BX31" i="58"/>
  <c r="D31" i="58" s="1"/>
  <c r="BX20" i="11"/>
  <c r="BV20" i="11"/>
  <c r="BY20" i="11"/>
  <c r="BZ20" i="11"/>
  <c r="BW20" i="11"/>
  <c r="CA20" i="11"/>
  <c r="BV29" i="11"/>
  <c r="CA29" i="11"/>
  <c r="BZ29" i="11"/>
  <c r="BX29" i="11"/>
  <c r="BY29" i="11"/>
  <c r="BW29" i="11"/>
  <c r="BZ18" i="11"/>
  <c r="BV18" i="11"/>
  <c r="CA18" i="11"/>
  <c r="BX18" i="11"/>
  <c r="BW18" i="11"/>
  <c r="BY18" i="11"/>
  <c r="BX30" i="58"/>
  <c r="D30" i="58" s="1"/>
  <c r="BZ30" i="58"/>
  <c r="F30" i="58" s="1"/>
  <c r="BY30" i="58"/>
  <c r="E30" i="58" s="1"/>
  <c r="BV30" i="58"/>
  <c r="BW30" i="58"/>
  <c r="C30" i="58" s="1"/>
  <c r="CA30" i="58"/>
  <c r="G30" i="58" s="1"/>
  <c r="BY32" i="58"/>
  <c r="E32" i="58" s="1"/>
  <c r="BX32" i="58"/>
  <c r="D32" i="58" s="1"/>
  <c r="BV32" i="58"/>
  <c r="CA32" i="58"/>
  <c r="G32" i="58" s="1"/>
  <c r="BZ32" i="58"/>
  <c r="F32" i="58" s="1"/>
  <c r="BW32" i="58"/>
  <c r="C32" i="58" s="1"/>
  <c r="BW20" i="58"/>
  <c r="C20" i="58" s="1"/>
  <c r="CA20" i="58"/>
  <c r="G20" i="58" s="1"/>
  <c r="BX20" i="58"/>
  <c r="D20" i="58" s="1"/>
  <c r="BV20" i="58"/>
  <c r="BY20" i="58"/>
  <c r="E20" i="58" s="1"/>
  <c r="BZ20" i="58"/>
  <c r="F20" i="58" s="1"/>
  <c r="BZ23" i="58"/>
  <c r="F23" i="58" s="1"/>
  <c r="BY23" i="58"/>
  <c r="E23" i="58" s="1"/>
  <c r="BW23" i="58"/>
  <c r="C23" i="58" s="1"/>
  <c r="BX23" i="58"/>
  <c r="D23" i="58" s="1"/>
  <c r="BV23" i="58"/>
  <c r="CA23" i="58"/>
  <c r="G23" i="58" s="1"/>
  <c r="BX24" i="11"/>
  <c r="BV24" i="11"/>
  <c r="CA24" i="11"/>
  <c r="BZ24" i="11"/>
  <c r="BY24" i="11"/>
  <c r="BW24" i="11"/>
  <c r="BX22" i="11"/>
  <c r="BZ22" i="11"/>
  <c r="BY22" i="11"/>
  <c r="CA22" i="11"/>
  <c r="BW22" i="11"/>
  <c r="BV22" i="11"/>
  <c r="BW26" i="11"/>
  <c r="BV26" i="11"/>
  <c r="BX26" i="11"/>
  <c r="BZ26" i="11"/>
  <c r="BY26" i="11"/>
  <c r="CA26" i="11"/>
  <c r="BX30" i="11"/>
  <c r="BZ30" i="11"/>
  <c r="BY30" i="11"/>
  <c r="BW30" i="11"/>
  <c r="CA30" i="11"/>
  <c r="BV30" i="11"/>
  <c r="BV28" i="58"/>
  <c r="BY28" i="58"/>
  <c r="E28" i="58" s="1"/>
  <c r="CA28" i="58"/>
  <c r="G28" i="58" s="1"/>
  <c r="BW28" i="58"/>
  <c r="C28" i="58" s="1"/>
  <c r="BZ28" i="58"/>
  <c r="F28" i="58" s="1"/>
  <c r="BX28" i="58"/>
  <c r="D28" i="58" s="1"/>
  <c r="BY25" i="58"/>
  <c r="E25" i="58" s="1"/>
  <c r="BX25" i="58"/>
  <c r="D25" i="58" s="1"/>
  <c r="BV25" i="58"/>
  <c r="BW25" i="58"/>
  <c r="C25" i="58" s="1"/>
  <c r="BZ25" i="58"/>
  <c r="F25" i="58" s="1"/>
  <c r="CA25" i="58"/>
  <c r="G25" i="58" s="1"/>
  <c r="BW26" i="58"/>
  <c r="C26" i="58" s="1"/>
  <c r="BZ26" i="58"/>
  <c r="F26" i="58" s="1"/>
  <c r="CA26" i="58"/>
  <c r="G26" i="58" s="1"/>
  <c r="BX26" i="58"/>
  <c r="D26" i="58" s="1"/>
  <c r="BV26" i="58"/>
  <c r="BY26" i="58"/>
  <c r="E26" i="58" s="1"/>
  <c r="CA28" i="11"/>
  <c r="BV28" i="11"/>
  <c r="BX28" i="11"/>
  <c r="BZ28" i="11"/>
  <c r="BY28" i="11"/>
  <c r="BW28" i="11"/>
  <c r="BV19" i="11"/>
  <c r="CA19" i="11"/>
  <c r="BX19" i="11"/>
  <c r="BY19" i="11"/>
  <c r="BW19" i="11"/>
  <c r="BZ19" i="11"/>
  <c r="BV23" i="11"/>
  <c r="BX23" i="11"/>
  <c r="BZ23" i="11"/>
  <c r="BY23" i="11"/>
  <c r="BW23" i="11"/>
  <c r="CA23" i="11"/>
  <c r="BW27" i="11"/>
  <c r="CA27" i="11"/>
  <c r="BV27" i="11"/>
  <c r="BY27" i="11"/>
  <c r="BZ27" i="11"/>
  <c r="BX27" i="11"/>
  <c r="BX18" i="58"/>
  <c r="D18" i="58" s="1"/>
  <c r="BZ18" i="58"/>
  <c r="F18" i="58" s="1"/>
  <c r="BY18" i="58"/>
  <c r="E18" i="58" s="1"/>
  <c r="BV18" i="58"/>
  <c r="CA18" i="58"/>
  <c r="G18" i="58" s="1"/>
  <c r="BW18" i="58"/>
  <c r="C18" i="58" s="1"/>
  <c r="BY19" i="58"/>
  <c r="E19" i="58" s="1"/>
  <c r="BV19" i="58"/>
  <c r="CA19" i="58"/>
  <c r="G19" i="58" s="1"/>
  <c r="BZ19" i="58"/>
  <c r="F19" i="58" s="1"/>
  <c r="BW19" i="58"/>
  <c r="C19" i="58" s="1"/>
  <c r="BX19" i="58"/>
  <c r="D19" i="58" s="1"/>
  <c r="BY29" i="58"/>
  <c r="E29" i="58" s="1"/>
  <c r="BZ29" i="58"/>
  <c r="F29" i="58" s="1"/>
  <c r="CA29" i="58"/>
  <c r="G29" i="58" s="1"/>
  <c r="BW29" i="58"/>
  <c r="C29" i="58" s="1"/>
  <c r="BX29" i="58"/>
  <c r="D29" i="58" s="1"/>
  <c r="BV29" i="58"/>
  <c r="BW27" i="58"/>
  <c r="C27" i="58" s="1"/>
  <c r="BX27" i="58"/>
  <c r="D27" i="58" s="1"/>
  <c r="CA27" i="58"/>
  <c r="G27" i="58" s="1"/>
  <c r="BV27" i="58"/>
  <c r="BY27" i="58"/>
  <c r="E27" i="58" s="1"/>
  <c r="BZ27" i="58"/>
  <c r="F27" i="58" s="1"/>
  <c r="F12" i="17"/>
  <c r="F13" i="17" s="1"/>
  <c r="F14" i="17" s="1"/>
  <c r="F15" i="17" s="1"/>
  <c r="F16" i="17" s="1"/>
  <c r="G10" i="17" s="1"/>
  <c r="AZ26" i="61" l="1"/>
  <c r="AX26" i="61" s="1"/>
  <c r="AZ26" i="60"/>
  <c r="AX26" i="60" s="1"/>
  <c r="AZ26" i="58"/>
  <c r="AX26" i="58" s="1"/>
  <c r="AZ26" i="11"/>
  <c r="AX26" i="11" s="1"/>
  <c r="Q25" i="16"/>
  <c r="B24" i="58"/>
  <c r="B19" i="58"/>
  <c r="B20" i="58" s="1"/>
  <c r="B21" i="58" s="1"/>
  <c r="B26" i="58"/>
  <c r="B27" i="58"/>
  <c r="O50" i="17"/>
  <c r="G11" i="17"/>
  <c r="F50" i="17"/>
  <c r="AZ27" i="61" l="1"/>
  <c r="AX27" i="61" s="1"/>
  <c r="AW29" i="61" s="1"/>
  <c r="AZ27" i="60"/>
  <c r="AX27" i="60" s="1"/>
  <c r="AW30" i="60" s="1"/>
  <c r="AW18" i="61"/>
  <c r="AW25" i="60"/>
  <c r="AW24" i="61"/>
  <c r="AW24" i="60"/>
  <c r="AW27" i="61"/>
  <c r="AW26" i="60"/>
  <c r="AW22" i="60"/>
  <c r="AW30" i="61"/>
  <c r="AW29" i="60"/>
  <c r="AW32" i="60"/>
  <c r="AZ27" i="58"/>
  <c r="AX27" i="58" s="1"/>
  <c r="AW25" i="58" s="1"/>
  <c r="AZ27" i="11"/>
  <c r="AX27" i="11" s="1"/>
  <c r="AW25" i="11" s="1"/>
  <c r="G12" i="17"/>
  <c r="G13" i="17" s="1"/>
  <c r="G14" i="17" s="1"/>
  <c r="G15" i="17" s="1"/>
  <c r="G16" i="17" s="1"/>
  <c r="H10" i="17" s="1"/>
  <c r="AW26" i="61" l="1"/>
  <c r="AW28" i="61"/>
  <c r="AW28" i="60"/>
  <c r="BT28" i="60" s="1"/>
  <c r="F28" i="60" s="1"/>
  <c r="AW31" i="61"/>
  <c r="BS31" i="61" s="1"/>
  <c r="BQ29" i="61"/>
  <c r="BP29" i="61"/>
  <c r="BS29" i="61"/>
  <c r="BU29" i="61"/>
  <c r="BR29" i="61"/>
  <c r="BT29" i="61"/>
  <c r="BS25" i="60"/>
  <c r="E25" i="60" s="1"/>
  <c r="BU25" i="60"/>
  <c r="K25" i="60" s="1"/>
  <c r="BR25" i="60"/>
  <c r="D25" i="60" s="1"/>
  <c r="BT25" i="60"/>
  <c r="F25" i="60" s="1"/>
  <c r="BQ25" i="60"/>
  <c r="C25" i="60" s="1"/>
  <c r="B26" i="60" s="1"/>
  <c r="BP25" i="60"/>
  <c r="BU24" i="61"/>
  <c r="BT24" i="61"/>
  <c r="BR24" i="61"/>
  <c r="BQ24" i="61"/>
  <c r="BS24" i="61"/>
  <c r="BP24" i="61"/>
  <c r="BS29" i="60"/>
  <c r="E29" i="60" s="1"/>
  <c r="BQ29" i="60"/>
  <c r="C29" i="60" s="1"/>
  <c r="B30" i="60" s="1"/>
  <c r="BR29" i="60"/>
  <c r="D29" i="60" s="1"/>
  <c r="BP29" i="60"/>
  <c r="BT29" i="60"/>
  <c r="F29" i="60" s="1"/>
  <c r="BU29" i="60"/>
  <c r="K29" i="60" s="1"/>
  <c r="BT27" i="61"/>
  <c r="BP27" i="61"/>
  <c r="BS27" i="61"/>
  <c r="BU27" i="61"/>
  <c r="BR27" i="61"/>
  <c r="BQ27" i="61"/>
  <c r="BR26" i="61"/>
  <c r="BQ26" i="61"/>
  <c r="BS26" i="61"/>
  <c r="BT26" i="61"/>
  <c r="BU26" i="61"/>
  <c r="BP26" i="61"/>
  <c r="AW27" i="60"/>
  <c r="AW20" i="60"/>
  <c r="BR30" i="61"/>
  <c r="BQ30" i="61"/>
  <c r="BS30" i="61"/>
  <c r="BT30" i="61"/>
  <c r="BU30" i="61"/>
  <c r="BP30" i="61"/>
  <c r="BQ28" i="61"/>
  <c r="BU28" i="61"/>
  <c r="BP28" i="61"/>
  <c r="BT28" i="61"/>
  <c r="BR28" i="61"/>
  <c r="BS28" i="61"/>
  <c r="BQ28" i="60"/>
  <c r="C28" i="60" s="1"/>
  <c r="B29" i="60" s="1"/>
  <c r="BS28" i="60"/>
  <c r="E28" i="60" s="1"/>
  <c r="BP28" i="60"/>
  <c r="BU28" i="60"/>
  <c r="K28" i="60" s="1"/>
  <c r="BU30" i="60"/>
  <c r="K30" i="60" s="1"/>
  <c r="BS30" i="60"/>
  <c r="E30" i="60" s="1"/>
  <c r="BR30" i="60"/>
  <c r="D30" i="60" s="1"/>
  <c r="BQ30" i="60"/>
  <c r="C30" i="60" s="1"/>
  <c r="B31" i="60" s="1"/>
  <c r="BP30" i="60"/>
  <c r="BT30" i="60"/>
  <c r="F30" i="60" s="1"/>
  <c r="BU24" i="60"/>
  <c r="K24" i="60" s="1"/>
  <c r="BS24" i="60"/>
  <c r="E24" i="60" s="1"/>
  <c r="BR24" i="60"/>
  <c r="D24" i="60" s="1"/>
  <c r="BQ24" i="60"/>
  <c r="C24" i="60" s="1"/>
  <c r="B25" i="60" s="1"/>
  <c r="BP24" i="60"/>
  <c r="BT24" i="60"/>
  <c r="F24" i="60" s="1"/>
  <c r="BP22" i="60"/>
  <c r="BS22" i="60"/>
  <c r="E22" i="60" s="1"/>
  <c r="BQ22" i="60"/>
  <c r="C22" i="60" s="1"/>
  <c r="B23" i="60" s="1"/>
  <c r="BR22" i="60"/>
  <c r="D22" i="60" s="1"/>
  <c r="BT22" i="60"/>
  <c r="F22" i="60" s="1"/>
  <c r="BU22" i="60"/>
  <c r="K22" i="60" s="1"/>
  <c r="BQ31" i="61"/>
  <c r="BU31" i="61"/>
  <c r="AW31" i="60"/>
  <c r="AW21" i="60"/>
  <c r="AW23" i="61"/>
  <c r="AW25" i="61"/>
  <c r="AW32" i="61"/>
  <c r="AW21" i="61"/>
  <c r="AW19" i="61"/>
  <c r="AW22" i="61"/>
  <c r="BQ32" i="60"/>
  <c r="C32" i="60" s="1"/>
  <c r="BP32" i="60"/>
  <c r="BT32" i="60"/>
  <c r="F32" i="60" s="1"/>
  <c r="BS32" i="60"/>
  <c r="E32" i="60" s="1"/>
  <c r="BR32" i="60"/>
  <c r="D32" i="60" s="1"/>
  <c r="BU32" i="60"/>
  <c r="K32" i="60" s="1"/>
  <c r="BS26" i="60"/>
  <c r="E26" i="60" s="1"/>
  <c r="BU26" i="60"/>
  <c r="K26" i="60" s="1"/>
  <c r="BR26" i="60"/>
  <c r="D26" i="60" s="1"/>
  <c r="BQ26" i="60"/>
  <c r="C26" i="60" s="1"/>
  <c r="B27" i="60" s="1"/>
  <c r="BP26" i="60"/>
  <c r="BT26" i="60"/>
  <c r="F26" i="60" s="1"/>
  <c r="AW23" i="60"/>
  <c r="BS18" i="61"/>
  <c r="BU18" i="61"/>
  <c r="BQ18" i="61"/>
  <c r="BP18" i="61"/>
  <c r="BT18" i="61"/>
  <c r="BR18" i="61"/>
  <c r="AW18" i="60"/>
  <c r="AW19" i="60"/>
  <c r="AW20" i="61"/>
  <c r="AW28" i="11"/>
  <c r="BP28" i="11" s="1"/>
  <c r="BU25" i="11"/>
  <c r="G25" i="11" s="1"/>
  <c r="BS25" i="11"/>
  <c r="E25" i="11" s="1"/>
  <c r="BQ25" i="11"/>
  <c r="C25" i="11" s="1"/>
  <c r="BP25" i="11"/>
  <c r="BR25" i="11"/>
  <c r="D25" i="11" s="1"/>
  <c r="BT25" i="11"/>
  <c r="F25" i="11" s="1"/>
  <c r="BT25" i="58"/>
  <c r="BQ25" i="58"/>
  <c r="BU25" i="58"/>
  <c r="BS25" i="58"/>
  <c r="BR25" i="58"/>
  <c r="BP25" i="58"/>
  <c r="AW20" i="58"/>
  <c r="AW32" i="58"/>
  <c r="AW22" i="58"/>
  <c r="AW26" i="11"/>
  <c r="AW20" i="11"/>
  <c r="AW27" i="11"/>
  <c r="AW30" i="58"/>
  <c r="AW19" i="58"/>
  <c r="AW21" i="58"/>
  <c r="AW29" i="58"/>
  <c r="AW23" i="58"/>
  <c r="AW30" i="11"/>
  <c r="AW32" i="11"/>
  <c r="AW18" i="11"/>
  <c r="AW31" i="58"/>
  <c r="AW18" i="58"/>
  <c r="AW19" i="11"/>
  <c r="AW21" i="11"/>
  <c r="AW31" i="11"/>
  <c r="AW27" i="58"/>
  <c r="AW23" i="11"/>
  <c r="AW22" i="11"/>
  <c r="AW28" i="58"/>
  <c r="AW24" i="58"/>
  <c r="AW29" i="11"/>
  <c r="AW24" i="11"/>
  <c r="AW26" i="58"/>
  <c r="G50" i="17"/>
  <c r="P50" i="17"/>
  <c r="Q50" i="17" s="1"/>
  <c r="H11" i="17"/>
  <c r="BP31" i="61" l="1"/>
  <c r="BR28" i="60"/>
  <c r="D28" i="60" s="1"/>
  <c r="BR31" i="61"/>
  <c r="BT31" i="61"/>
  <c r="BQ18" i="60"/>
  <c r="C18" i="60" s="1"/>
  <c r="B19" i="60" s="1"/>
  <c r="BS18" i="60"/>
  <c r="E18" i="60" s="1"/>
  <c r="BT18" i="60"/>
  <c r="F18" i="60" s="1"/>
  <c r="BU18" i="60"/>
  <c r="K18" i="60" s="1"/>
  <c r="BR18" i="60"/>
  <c r="D18" i="60" s="1"/>
  <c r="BP18" i="60"/>
  <c r="BQ22" i="61"/>
  <c r="BS22" i="61"/>
  <c r="BT22" i="61"/>
  <c r="BU22" i="61"/>
  <c r="BR22" i="61"/>
  <c r="BP22" i="61"/>
  <c r="BS25" i="61"/>
  <c r="BQ25" i="61"/>
  <c r="BR25" i="61"/>
  <c r="BP25" i="61"/>
  <c r="BU25" i="61"/>
  <c r="BT25" i="61"/>
  <c r="BT19" i="61"/>
  <c r="BS19" i="61"/>
  <c r="BR19" i="61"/>
  <c r="BU19" i="61"/>
  <c r="BP19" i="61"/>
  <c r="BQ19" i="61"/>
  <c r="BR23" i="61"/>
  <c r="BP23" i="61"/>
  <c r="BT23" i="61"/>
  <c r="BS23" i="61"/>
  <c r="BU23" i="61"/>
  <c r="BQ23" i="61"/>
  <c r="BU20" i="61"/>
  <c r="BS20" i="61"/>
  <c r="BR20" i="61"/>
  <c r="BQ20" i="61"/>
  <c r="BT20" i="61"/>
  <c r="BP20" i="61"/>
  <c r="BP21" i="61"/>
  <c r="BU21" i="61"/>
  <c r="BT21" i="61"/>
  <c r="BS21" i="61"/>
  <c r="BQ21" i="61"/>
  <c r="BR21" i="61"/>
  <c r="BP21" i="60"/>
  <c r="BQ21" i="60"/>
  <c r="C21" i="60" s="1"/>
  <c r="B22" i="60" s="1"/>
  <c r="BT21" i="60"/>
  <c r="F21" i="60" s="1"/>
  <c r="BS21" i="60"/>
  <c r="E21" i="60" s="1"/>
  <c r="BU21" i="60"/>
  <c r="K21" i="60" s="1"/>
  <c r="BR21" i="60"/>
  <c r="D21" i="60" s="1"/>
  <c r="BR20" i="60"/>
  <c r="D20" i="60" s="1"/>
  <c r="BQ20" i="60"/>
  <c r="C20" i="60" s="1"/>
  <c r="B21" i="60" s="1"/>
  <c r="BP20" i="60"/>
  <c r="BT20" i="60"/>
  <c r="F20" i="60" s="1"/>
  <c r="BS20" i="60"/>
  <c r="E20" i="60" s="1"/>
  <c r="BU20" i="60"/>
  <c r="K20" i="60" s="1"/>
  <c r="BS19" i="60"/>
  <c r="E19" i="60" s="1"/>
  <c r="BT19" i="60"/>
  <c r="F19" i="60" s="1"/>
  <c r="BR19" i="60"/>
  <c r="D19" i="60" s="1"/>
  <c r="BP19" i="60"/>
  <c r="BU19" i="60"/>
  <c r="K19" i="60" s="1"/>
  <c r="BQ19" i="60"/>
  <c r="C19" i="60" s="1"/>
  <c r="B20" i="60" s="1"/>
  <c r="BS23" i="60"/>
  <c r="E23" i="60" s="1"/>
  <c r="BP23" i="60"/>
  <c r="BR23" i="60"/>
  <c r="D23" i="60" s="1"/>
  <c r="BQ23" i="60"/>
  <c r="C23" i="60" s="1"/>
  <c r="B24" i="60" s="1"/>
  <c r="BT23" i="60"/>
  <c r="F23" i="60" s="1"/>
  <c r="BU23" i="60"/>
  <c r="K23" i="60" s="1"/>
  <c r="BU32" i="61"/>
  <c r="BT32" i="61"/>
  <c r="BQ32" i="61"/>
  <c r="BS32" i="61"/>
  <c r="BR32" i="61"/>
  <c r="BP32" i="61"/>
  <c r="BP31" i="60"/>
  <c r="BQ31" i="60"/>
  <c r="C31" i="60" s="1"/>
  <c r="B32" i="60" s="1"/>
  <c r="BT31" i="60"/>
  <c r="F31" i="60" s="1"/>
  <c r="BS31" i="60"/>
  <c r="E31" i="60" s="1"/>
  <c r="BU31" i="60"/>
  <c r="K31" i="60" s="1"/>
  <c r="BR31" i="60"/>
  <c r="D31" i="60" s="1"/>
  <c r="BQ27" i="60"/>
  <c r="C27" i="60" s="1"/>
  <c r="B28" i="60" s="1"/>
  <c r="BP27" i="60"/>
  <c r="BT27" i="60"/>
  <c r="F27" i="60" s="1"/>
  <c r="BS27" i="60"/>
  <c r="E27" i="60" s="1"/>
  <c r="BU27" i="60"/>
  <c r="K27" i="60" s="1"/>
  <c r="BR27" i="60"/>
  <c r="D27" i="60" s="1"/>
  <c r="BQ28" i="11"/>
  <c r="C28" i="11" s="1"/>
  <c r="B29" i="11" s="1"/>
  <c r="BR28" i="11"/>
  <c r="D28" i="11" s="1"/>
  <c r="BU28" i="11"/>
  <c r="G28" i="11" s="1"/>
  <c r="BS28" i="11"/>
  <c r="E28" i="11" s="1"/>
  <c r="BT28" i="11"/>
  <c r="F28" i="11" s="1"/>
  <c r="BR26" i="58"/>
  <c r="BQ26" i="58"/>
  <c r="BT26" i="58"/>
  <c r="BU26" i="58"/>
  <c r="BP26" i="58"/>
  <c r="BS26" i="58"/>
  <c r="BT31" i="11"/>
  <c r="F31" i="11" s="1"/>
  <c r="BR31" i="11"/>
  <c r="D31" i="11" s="1"/>
  <c r="BU31" i="11"/>
  <c r="G31" i="11" s="1"/>
  <c r="BP31" i="11"/>
  <c r="BS31" i="11"/>
  <c r="E31" i="11" s="1"/>
  <c r="BQ31" i="11"/>
  <c r="C31" i="11" s="1"/>
  <c r="B32" i="11" s="1"/>
  <c r="BT24" i="11"/>
  <c r="F24" i="11" s="1"/>
  <c r="BP24" i="11"/>
  <c r="BR24" i="11"/>
  <c r="D24" i="11" s="1"/>
  <c r="BS24" i="11"/>
  <c r="E24" i="11" s="1"/>
  <c r="BQ24" i="11"/>
  <c r="C24" i="11" s="1"/>
  <c r="BU24" i="11"/>
  <c r="G24" i="11" s="1"/>
  <c r="BU22" i="11"/>
  <c r="G22" i="11" s="1"/>
  <c r="BP22" i="11"/>
  <c r="BT22" i="11"/>
  <c r="F22" i="11" s="1"/>
  <c r="BQ22" i="11"/>
  <c r="C22" i="11" s="1"/>
  <c r="BS22" i="11"/>
  <c r="E22" i="11" s="1"/>
  <c r="BR22" i="11"/>
  <c r="D22" i="11" s="1"/>
  <c r="BU21" i="11"/>
  <c r="G21" i="11" s="1"/>
  <c r="BQ21" i="11"/>
  <c r="C21" i="11" s="1"/>
  <c r="BT21" i="11"/>
  <c r="F21" i="11" s="1"/>
  <c r="BR21" i="11"/>
  <c r="D21" i="11" s="1"/>
  <c r="BS21" i="11"/>
  <c r="E21" i="11" s="1"/>
  <c r="BP21" i="11"/>
  <c r="BQ30" i="11"/>
  <c r="C30" i="11" s="1"/>
  <c r="B31" i="11" s="1"/>
  <c r="BR30" i="11"/>
  <c r="D30" i="11" s="1"/>
  <c r="BT30" i="11"/>
  <c r="F30" i="11" s="1"/>
  <c r="BS30" i="11"/>
  <c r="E30" i="11" s="1"/>
  <c r="BU30" i="11"/>
  <c r="G30" i="11" s="1"/>
  <c r="BP30" i="11"/>
  <c r="BQ19" i="58"/>
  <c r="BS19" i="58"/>
  <c r="BU19" i="58"/>
  <c r="BT19" i="58"/>
  <c r="BR19" i="58"/>
  <c r="BP19" i="58"/>
  <c r="BU26" i="11"/>
  <c r="G26" i="11" s="1"/>
  <c r="BR26" i="11"/>
  <c r="D26" i="11" s="1"/>
  <c r="BP26" i="11"/>
  <c r="BQ26" i="11"/>
  <c r="C26" i="11" s="1"/>
  <c r="BS26" i="11"/>
  <c r="E26" i="11" s="1"/>
  <c r="BT26" i="11"/>
  <c r="F26" i="11" s="1"/>
  <c r="BQ23" i="11"/>
  <c r="C23" i="11" s="1"/>
  <c r="BP23" i="11"/>
  <c r="BS23" i="11"/>
  <c r="E23" i="11" s="1"/>
  <c r="BR23" i="11"/>
  <c r="D23" i="11" s="1"/>
  <c r="BU23" i="11"/>
  <c r="G23" i="11" s="1"/>
  <c r="BT23" i="11"/>
  <c r="F23" i="11" s="1"/>
  <c r="BP23" i="58"/>
  <c r="BU23" i="58"/>
  <c r="BR23" i="58"/>
  <c r="BT23" i="58"/>
  <c r="BQ23" i="58"/>
  <c r="BS23" i="58"/>
  <c r="BS30" i="58"/>
  <c r="BP30" i="58"/>
  <c r="BQ30" i="58"/>
  <c r="B31" i="58" s="1"/>
  <c r="BT30" i="58"/>
  <c r="BU30" i="58"/>
  <c r="BR30" i="58"/>
  <c r="BU22" i="58"/>
  <c r="BQ22" i="58"/>
  <c r="B23" i="58" s="1"/>
  <c r="BT22" i="58"/>
  <c r="BS22" i="58"/>
  <c r="BR22" i="58"/>
  <c r="BP22" i="58"/>
  <c r="BS29" i="11"/>
  <c r="E29" i="11" s="1"/>
  <c r="BT29" i="11"/>
  <c r="F29" i="11" s="1"/>
  <c r="BP29" i="11"/>
  <c r="BR29" i="11"/>
  <c r="D29" i="11" s="1"/>
  <c r="BQ29" i="11"/>
  <c r="C29" i="11" s="1"/>
  <c r="B30" i="11" s="1"/>
  <c r="BU29" i="11"/>
  <c r="G29" i="11" s="1"/>
  <c r="BT19" i="11"/>
  <c r="F19" i="11" s="1"/>
  <c r="BQ19" i="11"/>
  <c r="C19" i="11" s="1"/>
  <c r="BP19" i="11"/>
  <c r="BR19" i="11"/>
  <c r="D19" i="11" s="1"/>
  <c r="BS19" i="11"/>
  <c r="E19" i="11" s="1"/>
  <c r="BU19" i="11"/>
  <c r="G19" i="11" s="1"/>
  <c r="BP24" i="58"/>
  <c r="BR24" i="58"/>
  <c r="BT24" i="58"/>
  <c r="BQ24" i="58"/>
  <c r="B25" i="58" s="1"/>
  <c r="BS24" i="58"/>
  <c r="BU24" i="58"/>
  <c r="BR27" i="58"/>
  <c r="BQ27" i="58"/>
  <c r="B28" i="58" s="1"/>
  <c r="BS27" i="58"/>
  <c r="BT27" i="58"/>
  <c r="BP27" i="58"/>
  <c r="BU27" i="58"/>
  <c r="BQ18" i="58"/>
  <c r="BS18" i="58"/>
  <c r="BR18" i="58"/>
  <c r="BP18" i="58"/>
  <c r="BT18" i="58"/>
  <c r="BU18" i="58"/>
  <c r="BU18" i="11"/>
  <c r="G18" i="11" s="1"/>
  <c r="BT18" i="11"/>
  <c r="F18" i="11" s="1"/>
  <c r="BS18" i="11"/>
  <c r="E18" i="11" s="1"/>
  <c r="BQ18" i="11"/>
  <c r="C18" i="11" s="1"/>
  <c r="B19" i="11" s="1"/>
  <c r="BP18" i="11"/>
  <c r="BR18" i="11"/>
  <c r="D18" i="11" s="1"/>
  <c r="BS29" i="58"/>
  <c r="BR29" i="58"/>
  <c r="BP29" i="58"/>
  <c r="BQ29" i="58"/>
  <c r="B30" i="58" s="1"/>
  <c r="BT29" i="58"/>
  <c r="BU29" i="58"/>
  <c r="BP27" i="11"/>
  <c r="BT27" i="11"/>
  <c r="F27" i="11" s="1"/>
  <c r="BS27" i="11"/>
  <c r="E27" i="11" s="1"/>
  <c r="BR27" i="11"/>
  <c r="D27" i="11" s="1"/>
  <c r="BU27" i="11"/>
  <c r="G27" i="11" s="1"/>
  <c r="BQ27" i="11"/>
  <c r="C27" i="11" s="1"/>
  <c r="BR32" i="58"/>
  <c r="BU32" i="58"/>
  <c r="BQ32" i="58"/>
  <c r="BT32" i="58"/>
  <c r="BP32" i="58"/>
  <c r="BS32" i="58"/>
  <c r="BQ28" i="58"/>
  <c r="B29" i="58" s="1"/>
  <c r="BR28" i="58"/>
  <c r="BU28" i="58"/>
  <c r="BT28" i="58"/>
  <c r="BS28" i="58"/>
  <c r="BP28" i="58"/>
  <c r="BT31" i="58"/>
  <c r="BU31" i="58"/>
  <c r="BR31" i="58"/>
  <c r="BP31" i="58"/>
  <c r="BQ31" i="58"/>
  <c r="B32" i="58" s="1"/>
  <c r="BS31" i="58"/>
  <c r="BQ32" i="11"/>
  <c r="C32" i="11" s="1"/>
  <c r="BT32" i="11"/>
  <c r="F32" i="11" s="1"/>
  <c r="BS32" i="11"/>
  <c r="E32" i="11" s="1"/>
  <c r="BU32" i="11"/>
  <c r="G32" i="11" s="1"/>
  <c r="BP32" i="11"/>
  <c r="BR32" i="11"/>
  <c r="D32" i="11" s="1"/>
  <c r="BQ21" i="58"/>
  <c r="B22" i="58" s="1"/>
  <c r="BP21" i="58"/>
  <c r="BR21" i="58"/>
  <c r="BS21" i="58"/>
  <c r="BU21" i="58"/>
  <c r="BT21" i="58"/>
  <c r="BR20" i="11"/>
  <c r="D20" i="11" s="1"/>
  <c r="BT20" i="11"/>
  <c r="F20" i="11" s="1"/>
  <c r="BU20" i="11"/>
  <c r="G20" i="11" s="1"/>
  <c r="BQ20" i="11"/>
  <c r="C20" i="11" s="1"/>
  <c r="BS20" i="11"/>
  <c r="E20" i="11" s="1"/>
  <c r="BP20" i="11"/>
  <c r="BR20" i="58"/>
  <c r="BP20" i="58"/>
  <c r="BQ20" i="58"/>
  <c r="BT20" i="58"/>
  <c r="BU20" i="58"/>
  <c r="BS20" i="58"/>
  <c r="H12" i="17"/>
  <c r="B20" i="11" l="1"/>
  <c r="B21" i="11" s="1"/>
  <c r="B22" i="11" s="1"/>
  <c r="B23" i="11" s="1"/>
  <c r="B24" i="11" s="1"/>
  <c r="B25" i="11" s="1"/>
  <c r="B26" i="11" s="1"/>
  <c r="B27" i="11" s="1"/>
  <c r="B28" i="11" s="1"/>
  <c r="H13" i="17"/>
  <c r="H14" i="17" l="1"/>
  <c r="H15" i="17" l="1"/>
  <c r="H16" i="17" l="1"/>
  <c r="K10" i="17" s="1"/>
  <c r="H50" i="17" l="1"/>
  <c r="I50" i="17" s="1"/>
  <c r="J50" i="17" s="1"/>
  <c r="K51" i="17"/>
  <c r="K11" i="17"/>
  <c r="K12" i="17" l="1"/>
  <c r="K13" i="17" s="1"/>
  <c r="K14" i="17" s="1"/>
  <c r="K15" i="17" s="1"/>
  <c r="K16" i="17" s="1"/>
  <c r="L10" i="17" s="1"/>
  <c r="L11" i="17" l="1"/>
  <c r="L12" i="17" s="1"/>
  <c r="L13" i="17" s="1"/>
  <c r="L14" i="17" s="1"/>
  <c r="L15" i="17" s="1"/>
  <c r="L16" i="17" s="1"/>
  <c r="M10" i="17" s="1"/>
  <c r="M51" i="17" s="1"/>
  <c r="L51" i="17"/>
  <c r="C51" i="17"/>
  <c r="D51" i="17" l="1"/>
  <c r="M11" i="17"/>
  <c r="M12" i="17" s="1"/>
  <c r="M13" i="17" s="1"/>
  <c r="M14" i="17" s="1"/>
  <c r="M15" i="17" s="1"/>
  <c r="M16" i="17" s="1"/>
  <c r="N10" i="17" s="1"/>
  <c r="E51" i="17" l="1"/>
  <c r="N51" i="17"/>
  <c r="N11" i="17"/>
  <c r="N12" i="17" l="1"/>
  <c r="N13" i="17" s="1"/>
  <c r="N14" i="17" s="1"/>
  <c r="N15" i="17" s="1"/>
  <c r="N16" i="17" s="1"/>
  <c r="O10" i="17" s="1"/>
  <c r="F51" i="17" l="1"/>
  <c r="O51" i="17"/>
  <c r="O11" i="17"/>
  <c r="O12" i="17" l="1"/>
  <c r="O13" i="17" s="1"/>
  <c r="O14" i="17" s="1"/>
  <c r="O15" i="17" s="1"/>
  <c r="O16" i="17" s="1"/>
  <c r="P10" i="17" s="1"/>
  <c r="P51" i="17" l="1"/>
  <c r="Q51" i="17" s="1"/>
  <c r="P11" i="17"/>
  <c r="G51" i="17"/>
  <c r="P12" i="17" l="1"/>
  <c r="P13" i="17" l="1"/>
  <c r="P14" i="17" l="1"/>
  <c r="P15" i="17" l="1"/>
  <c r="P16" i="17" l="1"/>
  <c r="S10" i="17" s="1"/>
  <c r="K52" i="17" l="1"/>
  <c r="S11" i="17"/>
  <c r="H51" i="17"/>
  <c r="I51" i="17" s="1"/>
  <c r="J51" i="17" s="1"/>
  <c r="S12" i="17" l="1"/>
  <c r="S13" i="17" s="1"/>
  <c r="S14" i="17" s="1"/>
  <c r="S15" i="17" s="1"/>
  <c r="S16" i="17" s="1"/>
  <c r="T10" i="17" s="1"/>
  <c r="L52" i="17" l="1"/>
  <c r="T11" i="17"/>
  <c r="C52" i="17"/>
  <c r="T12" i="17" l="1"/>
  <c r="T13" i="17" s="1"/>
  <c r="T14" i="17" s="1"/>
  <c r="T15" i="17" s="1"/>
  <c r="T16" i="17" s="1"/>
  <c r="U10" i="17" s="1"/>
  <c r="D52" i="17" l="1"/>
  <c r="M52" i="17"/>
  <c r="U11" i="17"/>
  <c r="U12" i="17" l="1"/>
  <c r="U13" i="17" s="1"/>
  <c r="U14" i="17" s="1"/>
  <c r="U15" i="17" s="1"/>
  <c r="U16" i="17" s="1"/>
  <c r="V10" i="17" s="1"/>
  <c r="E52" i="17" l="1"/>
  <c r="N52" i="17"/>
  <c r="V11" i="17"/>
  <c r="V12" i="17" l="1"/>
  <c r="V13" i="17" s="1"/>
  <c r="V14" i="17" s="1"/>
  <c r="V15" i="17" s="1"/>
  <c r="V16" i="17" s="1"/>
  <c r="W10" i="17" s="1"/>
  <c r="F52" i="17" l="1"/>
  <c r="O52" i="17"/>
  <c r="W11" i="17"/>
  <c r="W12" i="17" l="1"/>
  <c r="W13" i="17" s="1"/>
  <c r="W14" i="17" s="1"/>
  <c r="W15" i="17" s="1"/>
  <c r="W16" i="17" s="1"/>
  <c r="X10" i="17" s="1"/>
  <c r="G52" i="17" l="1"/>
  <c r="P52" i="17"/>
  <c r="Q52" i="17" s="1"/>
  <c r="X11" i="17"/>
  <c r="X12" i="17" l="1"/>
  <c r="X13" i="17" l="1"/>
  <c r="X14" i="17" l="1"/>
  <c r="X15" i="17" l="1"/>
  <c r="X16" i="17" l="1"/>
  <c r="C20" i="17" l="1"/>
  <c r="H52" i="17"/>
  <c r="I52" i="17" s="1"/>
  <c r="J52" i="17" s="1"/>
  <c r="K53" i="17" l="1"/>
  <c r="C21" i="17"/>
  <c r="C22" i="17" l="1"/>
  <c r="C23" i="17" l="1"/>
  <c r="C24" i="17" l="1"/>
  <c r="C25" i="17" s="1"/>
  <c r="C26" i="17" s="1"/>
  <c r="D20" i="17" s="1"/>
  <c r="L53" i="17" l="1"/>
  <c r="D21" i="17"/>
  <c r="C53" i="17"/>
  <c r="D22" i="17" l="1"/>
  <c r="D23" i="17" s="1"/>
  <c r="D24" i="17" s="1"/>
  <c r="D25" i="17" s="1"/>
  <c r="D26" i="17" s="1"/>
  <c r="E20" i="17" s="1"/>
  <c r="D53" i="17" l="1"/>
  <c r="M53" i="17"/>
  <c r="E21" i="17"/>
  <c r="E22" i="17" l="1"/>
  <c r="E23" i="17" s="1"/>
  <c r="E24" i="17" s="1"/>
  <c r="E25" i="17" s="1"/>
  <c r="E26" i="17" s="1"/>
  <c r="F20" i="17" s="1"/>
  <c r="F21" i="17" l="1"/>
  <c r="N53" i="17"/>
  <c r="E53" i="17"/>
  <c r="F22" i="17" l="1"/>
  <c r="F23" i="17" s="1"/>
  <c r="F24" i="17" s="1"/>
  <c r="F25" i="17" s="1"/>
  <c r="F26" i="17" s="1"/>
  <c r="G20" i="17" s="1"/>
  <c r="O53" i="17" l="1"/>
  <c r="G21" i="17"/>
  <c r="F53" i="17"/>
  <c r="G22" i="17" l="1"/>
  <c r="G23" i="17" s="1"/>
  <c r="G24" i="17" s="1"/>
  <c r="G25" i="17" s="1"/>
  <c r="G26" i="17" s="1"/>
  <c r="H20" i="17" s="1"/>
  <c r="P53" i="17" l="1"/>
  <c r="Q53" i="17" s="1"/>
  <c r="H21" i="17"/>
  <c r="H22" i="17" s="1"/>
  <c r="H23" i="17" s="1"/>
  <c r="H24" i="17" s="1"/>
  <c r="H25" i="17" s="1"/>
  <c r="H26" i="17" s="1"/>
  <c r="K20" i="17" s="1"/>
  <c r="G53" i="17"/>
  <c r="K54" i="17" l="1"/>
  <c r="K21" i="17"/>
  <c r="H53" i="17"/>
  <c r="I53" i="17" s="1"/>
  <c r="J53" i="17" s="1"/>
  <c r="K22" i="17" l="1"/>
  <c r="K23" i="17" s="1"/>
  <c r="K24" i="17" s="1"/>
  <c r="K25" i="17" s="1"/>
  <c r="K26" i="17" s="1"/>
  <c r="L20" i="17" s="1"/>
  <c r="L21" i="17" l="1"/>
  <c r="L22" i="17" s="1"/>
  <c r="L23" i="17" s="1"/>
  <c r="L24" i="17" s="1"/>
  <c r="L25" i="17" s="1"/>
  <c r="L26" i="17" s="1"/>
  <c r="M20" i="17" s="1"/>
  <c r="M54" i="17" s="1"/>
  <c r="L54" i="17"/>
  <c r="C54" i="17"/>
  <c r="D54" i="17" l="1"/>
  <c r="M21" i="17"/>
  <c r="M22" i="17" s="1"/>
  <c r="M23" i="17" s="1"/>
  <c r="M24" i="17" s="1"/>
  <c r="M25" i="17" s="1"/>
  <c r="M26" i="17" s="1"/>
  <c r="N20" i="17" s="1"/>
  <c r="N54" i="17" l="1"/>
  <c r="N21" i="17"/>
  <c r="E54" i="17"/>
  <c r="N22" i="17" l="1"/>
  <c r="N23" i="17" s="1"/>
  <c r="N24" i="17" s="1"/>
  <c r="N25" i="17" s="1"/>
  <c r="N26" i="17" s="1"/>
  <c r="O20" i="17" s="1"/>
  <c r="F54" i="17" l="1"/>
  <c r="O54" i="17"/>
  <c r="O21" i="17"/>
  <c r="O22" i="17" l="1"/>
  <c r="O23" i="17" s="1"/>
  <c r="O24" i="17" s="1"/>
  <c r="O25" i="17" s="1"/>
  <c r="O26" i="17" s="1"/>
  <c r="P20" i="17" s="1"/>
  <c r="G54" i="17" l="1"/>
  <c r="P54" i="17"/>
  <c r="Q54" i="17" s="1"/>
  <c r="P21" i="17"/>
  <c r="P22" i="17" l="1"/>
  <c r="P23" i="17" l="1"/>
  <c r="P24" i="17" l="1"/>
  <c r="P25" i="17" l="1"/>
  <c r="P26" i="17" l="1"/>
  <c r="S20" i="17" l="1"/>
  <c r="H54" i="17"/>
  <c r="I54" i="17" s="1"/>
  <c r="J54" i="17" s="1"/>
  <c r="K55" i="17" l="1"/>
  <c r="S21" i="17"/>
  <c r="S22" i="17" l="1"/>
  <c r="S23" i="17" s="1"/>
  <c r="S24" i="17" s="1"/>
  <c r="S25" i="17" s="1"/>
  <c r="S26" i="17" s="1"/>
  <c r="T20" i="17" s="1"/>
  <c r="L55" i="17" l="1"/>
  <c r="T21" i="17"/>
  <c r="C55" i="17"/>
  <c r="T22" i="17" l="1"/>
  <c r="T23" i="17" s="1"/>
  <c r="T24" i="17" s="1"/>
  <c r="T25" i="17" s="1"/>
  <c r="T26" i="17" s="1"/>
  <c r="U20" i="17" s="1"/>
  <c r="M55" i="17" l="1"/>
  <c r="U21" i="17"/>
  <c r="D55" i="17"/>
  <c r="U22" i="17" l="1"/>
  <c r="U23" i="17" s="1"/>
  <c r="U24" i="17" s="1"/>
  <c r="U25" i="17" s="1"/>
  <c r="U26" i="17" s="1"/>
  <c r="V20" i="17" s="1"/>
  <c r="N55" i="17" l="1"/>
  <c r="V21" i="17"/>
  <c r="E55" i="17"/>
  <c r="V22" i="17" l="1"/>
  <c r="V23" i="17" s="1"/>
  <c r="V24" i="17" s="1"/>
  <c r="V25" i="17" s="1"/>
  <c r="V26" i="17" s="1"/>
  <c r="W20" i="17" s="1"/>
  <c r="O55" i="17" l="1"/>
  <c r="W21" i="17"/>
  <c r="F55" i="17"/>
  <c r="W22" i="17" l="1"/>
  <c r="W23" i="17" s="1"/>
  <c r="W24" i="17" s="1"/>
  <c r="W25" i="17" s="1"/>
  <c r="W26" i="17" s="1"/>
  <c r="X20" i="17" s="1"/>
  <c r="P55" i="17" l="1"/>
  <c r="Q55" i="17" s="1"/>
  <c r="X21" i="17"/>
  <c r="G55" i="17"/>
  <c r="X22" i="17" l="1"/>
  <c r="X23" i="17" l="1"/>
  <c r="X24" i="17" l="1"/>
  <c r="X25" i="17" l="1"/>
  <c r="X26" i="17" l="1"/>
  <c r="C30" i="17" s="1"/>
  <c r="H55" i="17" l="1"/>
  <c r="I55" i="17" s="1"/>
  <c r="J55" i="17" s="1"/>
  <c r="K56" i="17"/>
  <c r="C31" i="17"/>
  <c r="C32" i="17" l="1"/>
  <c r="C33" i="17" l="1"/>
  <c r="C34" i="17" l="1"/>
  <c r="C35" i="17" l="1"/>
  <c r="C36" i="17" s="1"/>
  <c r="D30" i="17" s="1"/>
  <c r="C56" i="17" l="1"/>
  <c r="D31" i="17"/>
  <c r="L56" i="17"/>
  <c r="D32" i="17" l="1"/>
  <c r="D33" i="17" s="1"/>
  <c r="D34" i="17" s="1"/>
  <c r="D35" i="17" s="1"/>
  <c r="D36" i="17" s="1"/>
  <c r="E30" i="17" s="1"/>
  <c r="D56" i="17" l="1"/>
  <c r="M56" i="17"/>
  <c r="E31" i="17"/>
  <c r="E32" i="17" l="1"/>
  <c r="E33" i="17" s="1"/>
  <c r="E34" i="17" s="1"/>
  <c r="E35" i="17" s="1"/>
  <c r="E36" i="17" s="1"/>
  <c r="F30" i="17" s="1"/>
  <c r="F31" i="17" l="1"/>
  <c r="N56" i="17"/>
  <c r="E56" i="17"/>
  <c r="F32" i="17" l="1"/>
  <c r="F33" i="17" s="1"/>
  <c r="F34" i="17" s="1"/>
  <c r="F35" i="17" s="1"/>
  <c r="F36" i="17" s="1"/>
  <c r="G30" i="17" s="1"/>
  <c r="G31" i="17" l="1"/>
  <c r="O56" i="17"/>
  <c r="F56" i="17"/>
  <c r="G32" i="17" l="1"/>
  <c r="G33" i="17" s="1"/>
  <c r="G34" i="17" s="1"/>
  <c r="G35" i="17" s="1"/>
  <c r="G36" i="17" s="1"/>
  <c r="H30" i="17" s="1"/>
  <c r="H31" i="17" l="1"/>
  <c r="H32" i="17" s="1"/>
  <c r="H33" i="17" s="1"/>
  <c r="H34" i="17" s="1"/>
  <c r="H35" i="17" s="1"/>
  <c r="H36" i="17" s="1"/>
  <c r="K30" i="17" s="1"/>
  <c r="P56" i="17"/>
  <c r="Q56" i="17" s="1"/>
  <c r="G56" i="17"/>
  <c r="H56" i="17" l="1"/>
  <c r="I56" i="17" s="1"/>
  <c r="J56" i="17" s="1"/>
  <c r="K57" i="17"/>
  <c r="K31" i="17"/>
  <c r="K32" i="17" l="1"/>
  <c r="K33" i="17" s="1"/>
  <c r="K34" i="17" s="1"/>
  <c r="K35" i="17" s="1"/>
  <c r="K36" i="17" s="1"/>
  <c r="L30" i="17" s="1"/>
  <c r="L31" i="17" l="1"/>
  <c r="L32" i="17" s="1"/>
  <c r="L33" i="17" s="1"/>
  <c r="L34" i="17" s="1"/>
  <c r="L35" i="17" s="1"/>
  <c r="L36" i="17" s="1"/>
  <c r="M30" i="17" s="1"/>
  <c r="M57" i="17" s="1"/>
  <c r="L57" i="17"/>
  <c r="C57" i="17"/>
  <c r="D57" i="17" l="1"/>
  <c r="M31" i="17"/>
  <c r="M32" i="17" s="1"/>
  <c r="M33" i="17" s="1"/>
  <c r="M34" i="17" s="1"/>
  <c r="M35" i="17" s="1"/>
  <c r="M36" i="17" s="1"/>
  <c r="N30" i="17" s="1"/>
  <c r="E57" i="17" l="1"/>
  <c r="N57" i="17"/>
  <c r="N31" i="17"/>
  <c r="N32" i="17" l="1"/>
  <c r="N33" i="17" s="1"/>
  <c r="N34" i="17" s="1"/>
  <c r="N35" i="17" s="1"/>
  <c r="N36" i="17" s="1"/>
  <c r="O30" i="17" l="1"/>
  <c r="O31" i="17" s="1"/>
  <c r="O32" i="17" s="1"/>
  <c r="O33" i="17" s="1"/>
  <c r="O34" i="17" s="1"/>
  <c r="O35" i="17" s="1"/>
  <c r="O36" i="17" s="1"/>
  <c r="P30" i="17" s="1"/>
  <c r="F57" i="17"/>
  <c r="P31" i="17" l="1"/>
  <c r="O57" i="17"/>
  <c r="P32" i="17" l="1"/>
  <c r="P33" i="17" l="1"/>
  <c r="P57" i="17"/>
  <c r="Q57" i="17" s="1"/>
  <c r="G57" i="17"/>
  <c r="P34" i="17" l="1"/>
  <c r="P35" i="17" l="1"/>
  <c r="P36" i="17" l="1"/>
  <c r="S30" i="17" s="1"/>
  <c r="S31" i="17" s="1"/>
  <c r="S32" i="17" s="1"/>
  <c r="S33" i="17" s="1"/>
  <c r="S34" i="17" s="1"/>
  <c r="S35" i="17" s="1"/>
  <c r="S36" i="17" s="1"/>
  <c r="H57" i="17" l="1"/>
  <c r="I57" i="17" s="1"/>
  <c r="J57" i="17" s="1"/>
  <c r="K58" i="17" l="1"/>
  <c r="T30" i="17" l="1"/>
  <c r="L58" i="17" l="1"/>
  <c r="T31" i="17"/>
  <c r="C58" i="17"/>
  <c r="T32" i="17" l="1"/>
  <c r="T33" i="17" s="1"/>
  <c r="T34" i="17" s="1"/>
  <c r="T35" i="17" s="1"/>
  <c r="T36" i="17" s="1"/>
  <c r="U30" i="17" s="1"/>
  <c r="D58" i="17" l="1"/>
  <c r="M58" i="17"/>
  <c r="U31" i="17"/>
  <c r="U32" i="17" l="1"/>
  <c r="U33" i="17" s="1"/>
  <c r="U34" i="17" s="1"/>
  <c r="U35" i="17" s="1"/>
  <c r="U36" i="17" s="1"/>
  <c r="V30" i="17" s="1"/>
  <c r="E58" i="17" l="1"/>
  <c r="N58" i="17"/>
  <c r="V31" i="17"/>
  <c r="V32" i="17" l="1"/>
  <c r="V33" i="17" s="1"/>
  <c r="V34" i="17" s="1"/>
  <c r="V35" i="17" s="1"/>
  <c r="V36" i="17" s="1"/>
  <c r="W30" i="17" s="1"/>
  <c r="W31" i="17" l="1"/>
  <c r="O58" i="17"/>
  <c r="F58" i="17"/>
  <c r="W32" i="17" l="1"/>
  <c r="W33" i="17" s="1"/>
  <c r="W34" i="17" s="1"/>
  <c r="W35" i="17" s="1"/>
  <c r="W36" i="17" s="1"/>
  <c r="X30" i="17" s="1"/>
  <c r="P58" i="17" l="1"/>
  <c r="Q58" i="17" s="1"/>
  <c r="X31" i="17"/>
  <c r="G58" i="17"/>
  <c r="X32" i="17" l="1"/>
  <c r="X33" i="17" l="1"/>
  <c r="X34" i="17" l="1"/>
  <c r="X35" i="17" l="1"/>
  <c r="X36" i="17" l="1"/>
  <c r="C40" i="17" s="1"/>
  <c r="H58" i="17" l="1"/>
  <c r="I58" i="17" s="1"/>
  <c r="J58" i="17" s="1"/>
  <c r="K59" i="17"/>
  <c r="C41" i="17"/>
  <c r="C42" i="17" l="1"/>
  <c r="C43" i="17" l="1"/>
  <c r="C44" i="17" s="1"/>
  <c r="C45" i="17" s="1"/>
  <c r="C46" i="17" s="1"/>
  <c r="D40" i="17" s="1"/>
  <c r="L59" i="17" l="1"/>
  <c r="D41" i="17"/>
  <c r="C59" i="17"/>
  <c r="D42" i="17" l="1"/>
  <c r="D43" i="17" s="1"/>
  <c r="D44" i="17" s="1"/>
  <c r="D45" i="17" s="1"/>
  <c r="D46" i="17" s="1"/>
  <c r="E40" i="17" s="1"/>
  <c r="D59" i="17" l="1"/>
  <c r="M59" i="17"/>
  <c r="E41" i="17"/>
  <c r="E42" i="17" l="1"/>
  <c r="E43" i="17" s="1"/>
  <c r="E44" i="17" s="1"/>
  <c r="E45" i="17" s="1"/>
  <c r="E46" i="17" s="1"/>
  <c r="F40" i="17" s="1"/>
  <c r="E59" i="17" l="1"/>
  <c r="N59" i="17"/>
  <c r="F41" i="17"/>
  <c r="F42" i="17" l="1"/>
  <c r="F43" i="17" s="1"/>
  <c r="F44" i="17" s="1"/>
  <c r="F45" i="17" s="1"/>
  <c r="F46" i="17" s="1"/>
  <c r="G40" i="17" s="1"/>
  <c r="F59" i="17" l="1"/>
  <c r="G41" i="17"/>
  <c r="O59" i="17"/>
  <c r="G42" i="17" l="1"/>
  <c r="G43" i="17" s="1"/>
  <c r="G44" i="17" s="1"/>
  <c r="G45" i="17" s="1"/>
  <c r="G46" i="17" s="1"/>
  <c r="K40" i="17" l="1"/>
  <c r="K60" i="17" s="1"/>
  <c r="H40" i="17"/>
  <c r="G59" i="17"/>
  <c r="P59" i="17" l="1"/>
  <c r="Q59" i="17" s="1"/>
  <c r="H41" i="17"/>
  <c r="K41" i="17"/>
  <c r="K42" i="17" l="1"/>
  <c r="H42" i="17"/>
  <c r="H43" i="17" l="1"/>
  <c r="K43" i="17"/>
  <c r="K44" i="17" l="1"/>
  <c r="H44" i="17"/>
  <c r="H45" i="17" l="1"/>
  <c r="K45" i="17"/>
  <c r="H46" i="17" l="1"/>
  <c r="H59" i="17" s="1"/>
  <c r="I59" i="17" s="1"/>
  <c r="J59" i="17" s="1"/>
  <c r="K46" i="17"/>
  <c r="L40" i="17" s="1"/>
  <c r="C60" i="17" l="1"/>
  <c r="L41" i="17"/>
  <c r="L60" i="17"/>
  <c r="L42" i="17" l="1"/>
  <c r="L43" i="17" s="1"/>
  <c r="L44" i="17" s="1"/>
  <c r="L45" i="17" s="1"/>
  <c r="L46" i="17" s="1"/>
  <c r="M40" i="17" s="1"/>
  <c r="D60" i="17" l="1"/>
  <c r="M41" i="17"/>
  <c r="M60" i="17"/>
  <c r="M42" i="17" l="1"/>
  <c r="M43" i="17" s="1"/>
  <c r="M44" i="17" s="1"/>
  <c r="M45" i="17" s="1"/>
  <c r="M46" i="17" s="1"/>
  <c r="N40" i="17" s="1"/>
  <c r="N60" i="17" l="1"/>
  <c r="N41" i="17"/>
  <c r="E60" i="17"/>
  <c r="N42" i="17" l="1"/>
  <c r="N43" i="17" s="1"/>
  <c r="N44" i="17" s="1"/>
  <c r="N45" i="17" s="1"/>
  <c r="N46" i="17" s="1"/>
  <c r="O40" i="17" s="1"/>
  <c r="O41" i="17" l="1"/>
  <c r="O60" i="17"/>
  <c r="F60" i="17"/>
  <c r="O42" i="17" l="1"/>
  <c r="O43" i="17" s="1"/>
  <c r="O44" i="17" s="1"/>
  <c r="O45" i="17" s="1"/>
  <c r="O46" i="17" s="1"/>
  <c r="P40" i="17" s="1"/>
  <c r="P41" i="17" l="1"/>
  <c r="P42" i="17" s="1"/>
  <c r="P43" i="17" s="1"/>
  <c r="P44" i="17" s="1"/>
  <c r="P45" i="17" s="1"/>
  <c r="P46" i="17" s="1"/>
  <c r="S40" i="17" s="1"/>
  <c r="P60" i="17"/>
  <c r="Q60" i="17" s="1"/>
  <c r="G60" i="17"/>
  <c r="K61" i="17" l="1"/>
  <c r="S41" i="17"/>
  <c r="H60" i="17"/>
  <c r="I60" i="17" s="1"/>
  <c r="J60" i="17" s="1"/>
  <c r="S42" i="17" l="1"/>
  <c r="S43" i="17" s="1"/>
  <c r="S44" i="17" s="1"/>
  <c r="S45" i="17" s="1"/>
  <c r="S46" i="17" s="1"/>
  <c r="T40" i="17" s="1"/>
  <c r="T41" i="17" l="1"/>
  <c r="L61" i="17"/>
  <c r="C61" i="17"/>
  <c r="T42" i="17" l="1"/>
  <c r="T43" i="17" s="1"/>
  <c r="T44" i="17" s="1"/>
  <c r="T45" i="17" s="1"/>
  <c r="T46" i="17" s="1"/>
  <c r="U40" i="17" s="1"/>
  <c r="D61" i="17" l="1"/>
  <c r="M61" i="17"/>
  <c r="U41" i="17"/>
  <c r="U42" i="17" l="1"/>
  <c r="U43" i="17" s="1"/>
  <c r="U44" i="17" s="1"/>
  <c r="U45" i="17" s="1"/>
  <c r="U46" i="17" s="1"/>
  <c r="V40" i="17" s="1"/>
  <c r="V41" i="17" l="1"/>
  <c r="N61" i="17"/>
  <c r="E61" i="17"/>
  <c r="V42" i="17" l="1"/>
  <c r="V43" i="17" s="1"/>
  <c r="V44" i="17" s="1"/>
  <c r="V45" i="17" s="1"/>
  <c r="V46" i="17" s="1"/>
  <c r="W40" i="17" s="1"/>
  <c r="W41" i="17" l="1"/>
  <c r="O61" i="17"/>
  <c r="F61" i="17"/>
  <c r="W42" i="17" l="1"/>
  <c r="W43" i="17" s="1"/>
  <c r="W44" i="17" s="1"/>
  <c r="W45" i="17" s="1"/>
  <c r="W46" i="17" s="1"/>
  <c r="X40" i="17" s="1"/>
  <c r="X41" i="17" l="1"/>
  <c r="P61" i="17"/>
  <c r="Q61" i="17" s="1"/>
  <c r="G61" i="17"/>
  <c r="X42" i="17" l="1"/>
  <c r="X43" i="17" s="1"/>
  <c r="X44" i="17" s="1"/>
  <c r="X45" i="17" s="1"/>
  <c r="X46" i="17" s="1"/>
  <c r="H61" i="17" l="1"/>
  <c r="I61" i="17" s="1"/>
  <c r="J61" i="17" s="1"/>
</calcChain>
</file>

<file path=xl/sharedStrings.xml><?xml version="1.0" encoding="utf-8"?>
<sst xmlns="http://schemas.openxmlformats.org/spreadsheetml/2006/main" count="1264" uniqueCount="524">
  <si>
    <t>KETERANGAN</t>
  </si>
  <si>
    <t>JUMLAH</t>
  </si>
  <si>
    <t>SATUAN PENDIDIKAN</t>
  </si>
  <si>
    <t>MATA PELAJARAN</t>
  </si>
  <si>
    <t>TAHUN PELAJARAN</t>
  </si>
  <si>
    <t>PENDIDIK</t>
  </si>
  <si>
    <t>NIP</t>
  </si>
  <si>
    <t>:</t>
  </si>
  <si>
    <t>NO</t>
  </si>
  <si>
    <t>BULAN</t>
  </si>
  <si>
    <t>SELURUHNYA</t>
  </si>
  <si>
    <t>TIDAK EFEKTIF</t>
  </si>
  <si>
    <t>EFEKTIF</t>
  </si>
  <si>
    <t>PROGRAM</t>
  </si>
  <si>
    <t>KELAS</t>
  </si>
  <si>
    <t>A.</t>
  </si>
  <si>
    <t>PERHITUNGAN ALOKASI WAKTU TIAP SEMESTER</t>
  </si>
  <si>
    <t>ALOKASI WAKTU</t>
  </si>
  <si>
    <t>DITETAPKAN DI</t>
  </si>
  <si>
    <t>PADA TANGGAL</t>
  </si>
  <si>
    <t>GURU</t>
  </si>
  <si>
    <t>KEPALA SEKOLAH</t>
  </si>
  <si>
    <t>DATA PRIBADI</t>
  </si>
  <si>
    <t>NO.</t>
  </si>
  <si>
    <r>
      <rPr>
        <b/>
        <sz val="10"/>
        <color rgb="FFFFFF00"/>
        <rFont val="Calibri"/>
        <family val="2"/>
        <scheme val="minor"/>
      </rPr>
      <t>PETUNJUK KALENDER PENDIDIKAN</t>
    </r>
    <r>
      <rPr>
        <sz val="10"/>
        <color theme="0"/>
        <rFont val="Calibri"/>
        <family val="2"/>
        <scheme val="minor"/>
      </rPr>
      <t xml:space="preserve">
Menu merupakan preview saja pengaturan hari tidak efefktif ditentukan pada pengaturan data kalender, untuk pengaturan kalender klik saja tombol data kalender</t>
    </r>
  </si>
  <si>
    <t>Data 
Kalender</t>
  </si>
  <si>
    <t>KALENDER PENDIDIKAN</t>
  </si>
  <si>
    <t>7/23/2012</t>
  </si>
  <si>
    <t>Sunday</t>
  </si>
  <si>
    <t xml:space="preserve">Hari </t>
  </si>
  <si>
    <t>Keterangan</t>
  </si>
  <si>
    <t>Warning</t>
  </si>
  <si>
    <t>Monday</t>
  </si>
  <si>
    <t>Minggu</t>
  </si>
  <si>
    <t xml:space="preserve">Minggu </t>
  </si>
  <si>
    <t>M</t>
  </si>
  <si>
    <t>A</t>
  </si>
  <si>
    <t>Tuesday</t>
  </si>
  <si>
    <t>Senin</t>
  </si>
  <si>
    <t xml:space="preserve">Senin </t>
  </si>
  <si>
    <t>Wednesday</t>
  </si>
  <si>
    <t>selasa</t>
  </si>
  <si>
    <t xml:space="preserve">Selasa </t>
  </si>
  <si>
    <t>Thursday</t>
  </si>
  <si>
    <t>Rabu</t>
  </si>
  <si>
    <t xml:space="preserve">Rabu </t>
  </si>
  <si>
    <t>O</t>
  </si>
  <si>
    <t>Friday</t>
  </si>
  <si>
    <t>Kamis</t>
  </si>
  <si>
    <t xml:space="preserve">Kamis </t>
  </si>
  <si>
    <t>Saturday</t>
  </si>
  <si>
    <t>Jum'at</t>
  </si>
  <si>
    <t xml:space="preserve">Jum'at </t>
  </si>
  <si>
    <t>Sabtu</t>
  </si>
  <si>
    <t xml:space="preserve">Sabtu </t>
  </si>
  <si>
    <t xml:space="preserve"> </t>
  </si>
  <si>
    <t>Libur Idul Fitri</t>
  </si>
  <si>
    <t xml:space="preserve">design by langgeng hadi p - lhp06pwt@yahoo.com </t>
  </si>
  <si>
    <t>PETUNJUK:
1.  Masukan data nama sekolah dan tahun pelajaran pd kolom disamping
2.  Masukan keterangan hari tidak efektif pada kolom keterangan
3.  Masukan tanggal awal tanggal akhir masing-masing kegiatan 
     kalender setiap bulannya</t>
  </si>
  <si>
    <t>Nama Sekolah</t>
  </si>
  <si>
    <t>Tahun Pelajaran</t>
  </si>
  <si>
    <t>Pengaturan Data Kalender Pendidikan</t>
  </si>
  <si>
    <t>Warning
Color</t>
  </si>
  <si>
    <t>awal</t>
  </si>
  <si>
    <t>akhir</t>
  </si>
  <si>
    <t>Juli 2014</t>
  </si>
  <si>
    <t>Agts 2014</t>
  </si>
  <si>
    <t>Sep 2014</t>
  </si>
  <si>
    <t>Okt 2014</t>
  </si>
  <si>
    <t>Nov 2014</t>
  </si>
  <si>
    <t>Des 2014</t>
  </si>
  <si>
    <t>Jan 2015</t>
  </si>
  <si>
    <t>Feb 2015</t>
  </si>
  <si>
    <t>Mar 2015</t>
  </si>
  <si>
    <t>Apr 2015</t>
  </si>
  <si>
    <t>Mei 2015</t>
  </si>
  <si>
    <t>Jun 2015</t>
  </si>
  <si>
    <t>JULI</t>
  </si>
  <si>
    <t>AGUSTUS</t>
  </si>
  <si>
    <t>SEPTEMBER</t>
  </si>
  <si>
    <t>OKTOBER</t>
  </si>
  <si>
    <t>NOPEMBER</t>
  </si>
  <si>
    <t>DESEMBER</t>
  </si>
  <si>
    <t>JANUARI</t>
  </si>
  <si>
    <t>PEBRUARI</t>
  </si>
  <si>
    <t>MARET</t>
  </si>
  <si>
    <t>APRIL</t>
  </si>
  <si>
    <t>MEI</t>
  </si>
  <si>
    <t>JUNI</t>
  </si>
  <si>
    <t>BANYAK MINGGU SEMESTER 1</t>
  </si>
  <si>
    <t>BANYAK MINGGU SEMESTER 2</t>
  </si>
  <si>
    <t>SEM 1</t>
  </si>
  <si>
    <t>SEM 2</t>
  </si>
  <si>
    <t>X</t>
  </si>
  <si>
    <t>3.2</t>
  </si>
  <si>
    <t>4.2</t>
  </si>
  <si>
    <t>RINCIAN PROGRAM TAHUNAN</t>
  </si>
  <si>
    <t>3.3</t>
  </si>
  <si>
    <t>4.3</t>
  </si>
  <si>
    <t>3.4</t>
  </si>
  <si>
    <t>4.4</t>
  </si>
  <si>
    <t>3.5</t>
  </si>
  <si>
    <t>4.5</t>
  </si>
  <si>
    <t>3.1</t>
  </si>
  <si>
    <t>4.1</t>
  </si>
  <si>
    <t>3.6</t>
  </si>
  <si>
    <t>4.6</t>
  </si>
  <si>
    <t>3.7</t>
  </si>
  <si>
    <t>4.7</t>
  </si>
  <si>
    <t>KOMPETENSI DASAR PENGETAHUAN</t>
  </si>
  <si>
    <t>KOMPETENSI DASAR KETERAMPILAN</t>
  </si>
  <si>
    <t>XI</t>
  </si>
  <si>
    <t>XII</t>
  </si>
  <si>
    <t>KD PENGETAHUAN</t>
  </si>
  <si>
    <t>KD. KETERAMPILAN</t>
  </si>
  <si>
    <t>Mengidentifikasi sumber daya yang dibutuhkan dalam mendukung proses produksi karya rekayasa sebagai alat komunikasi sederhana dengan sumber arus listrik DC.</t>
  </si>
  <si>
    <t>Prakarya dan Kewirausahaan (Kerajinan)</t>
  </si>
  <si>
    <t>Prakarya dan Kewirausahaan (Budidaya)</t>
  </si>
  <si>
    <t>Prakarya dan Kewirausahaan (Pengolahan)</t>
  </si>
  <si>
    <t>Prakarya dan Kewirausahaan (Rekayasa)</t>
  </si>
  <si>
    <t>Seni Budaya (Musik)</t>
  </si>
  <si>
    <t>Seni Budaya (Rupa)</t>
  </si>
  <si>
    <t>Seni Budaya (Teater)</t>
  </si>
  <si>
    <t>Seni Budaya (Tari)</t>
  </si>
  <si>
    <t>3.8</t>
  </si>
  <si>
    <t>4.8</t>
  </si>
  <si>
    <t>sem 1</t>
  </si>
  <si>
    <t>sem 2</t>
  </si>
  <si>
    <t>pengolahan sem 1</t>
  </si>
  <si>
    <t>ALOKASI</t>
  </si>
  <si>
    <t>KET</t>
  </si>
  <si>
    <t>PROGRAM SEMESTER 1</t>
  </si>
  <si>
    <t>PROGRAM SEMESTER 2</t>
  </si>
  <si>
    <t>KERAJINAN</t>
  </si>
  <si>
    <t>PENGOLAHAN</t>
  </si>
  <si>
    <t>BUDIDAYA</t>
  </si>
  <si>
    <t>REKAYASA</t>
  </si>
  <si>
    <t>TARI</t>
  </si>
  <si>
    <t>RUPA</t>
  </si>
  <si>
    <t>TEATER</t>
  </si>
  <si>
    <t>MUSIK</t>
  </si>
  <si>
    <t>Mengetahui</t>
  </si>
  <si>
    <t>Libur Umum</t>
  </si>
  <si>
    <t>Tahun Baru Imlek</t>
  </si>
  <si>
    <t>Hari Raya Nyepi</t>
  </si>
  <si>
    <t>Wafat Isa Al-Masih</t>
  </si>
  <si>
    <t>Hari Buruh Nasional</t>
  </si>
  <si>
    <t>Kenaikan Yesus Kristus</t>
  </si>
  <si>
    <t>Isro' Mi'raj Nabi Muhammad SAW</t>
  </si>
  <si>
    <t>Hari Raya Waisak</t>
  </si>
  <si>
    <t>Hari Raya Idul Fitri</t>
  </si>
  <si>
    <t>Hari Raya Idul Adha</t>
  </si>
  <si>
    <t>Maulid Nabi Muhammad SAW</t>
  </si>
  <si>
    <t>SMAN 2 PURWOKERTO</t>
  </si>
  <si>
    <t>LANGGENG HADI P.</t>
  </si>
  <si>
    <t>196906281992031006</t>
  </si>
  <si>
    <t>MIPA</t>
  </si>
  <si>
    <t>2017-2018</t>
  </si>
  <si>
    <t>Purwokerto</t>
  </si>
  <si>
    <t>17 Juli 2017</t>
  </si>
  <si>
    <t>Drs. H. TOHAR, M.Si</t>
  </si>
  <si>
    <t>196307101994121002</t>
  </si>
  <si>
    <t>3.9</t>
  </si>
  <si>
    <t>4.9</t>
  </si>
  <si>
    <t>3.10</t>
  </si>
  <si>
    <t>4.10</t>
  </si>
  <si>
    <t>3.11</t>
  </si>
  <si>
    <t>4.11</t>
  </si>
  <si>
    <t>memahami konsep, unsur, prinsip, bahan, dan teknik dalam berkarya seni rupa</t>
  </si>
  <si>
    <t>memahami karya seni rupa berdasarkan, jenis, tema, dan nilai estetisnya</t>
  </si>
  <si>
    <t>memahami konsep dan prosedur pameran karya seni rupa</t>
  </si>
  <si>
    <t>memahami konsep, prosedur, dan fungsi kritik dalam karya seni rupa</t>
  </si>
  <si>
    <t>membuat karya seni rupa dua dimensi menggunakan berbagai media dan teknik dengan melihat model</t>
  </si>
  <si>
    <t>membuat karya seni rupa tiga dimensi dengan melihat model</t>
  </si>
  <si>
    <t>menyelenggarakan pameran hasil karya seni rupa dua dan tiga dimensi yang dibuat berdasarkan melihat model</t>
  </si>
  <si>
    <t>membuat deskripsi karya seni rupa berdasarkan pengamatan dalam bentuk lisan atau tulisan</t>
  </si>
  <si>
    <t>menganalisis konsep, unsur, prinsip, bahan, dan teknik dalam berkarya seni rupa</t>
  </si>
  <si>
    <t>menganalisis karya seni rupa berdasarkan jenis, tema, fungsi, dan nilai estetisnya</t>
  </si>
  <si>
    <t>menganalisis perencanaan, pelaksanaan, dan pelaporan pameran karya seni rupa</t>
  </si>
  <si>
    <t>menganalisis konsep, prosedur, fungsi, tokoh, dan nilai estetis dalam karya seni rupa</t>
  </si>
  <si>
    <t>membuat karya seni rupa dua dimensi dengan memodifikasi objek</t>
  </si>
  <si>
    <t>membuat karya seni rupa tiga dimensi dengan memodifikasi objek</t>
  </si>
  <si>
    <t>menyelenggarakan pameran karya seni rupa dua dan tiga dimensi hasil modifikasi</t>
  </si>
  <si>
    <t>membuat analisis karya seni rupa berdasarkan konsep, prosedur, fungsi, tokoh, dan nilai estetis dalam bentuk lisan atau tulisan</t>
  </si>
  <si>
    <t>mengevaluasi konsep, unsur, prinsip, bahan, dan teknik dalam berkarya seni rupa</t>
  </si>
  <si>
    <t>mengevaluasi karya seni rupa berdasarkan jenis, tema, fungsi dan nilai estetisnya</t>
  </si>
  <si>
    <t>mengevaluasi hasil penyelenggaraan pameran karya seni rupa</t>
  </si>
  <si>
    <t>mengevaluasi karya seni rupa berdasarkan tema, jenis, fungsi tokoh, dan nilai estetisnya.</t>
  </si>
  <si>
    <t>berkreasi karya seni rupa dua dimensi berdasarkan imajinasi dengan berbagai media dan teknik</t>
  </si>
  <si>
    <t>berkreasi karya seni rupa tiga dimensi berdasarkan imajinasi dengan berbagai madia dan teknik</t>
  </si>
  <si>
    <t>menyelenggarakan pameran karya seni rupa dua dan tiga dimensi hasil kreasi sendiri</t>
  </si>
  <si>
    <t>membuat evaluasi dalam bentuk kritik karya seni rupa berdasarkan tema, jenis, fungsi tokoh, dan nilai estetisnya dalam bentuk lisan atau tulisan</t>
  </si>
  <si>
    <t>memahami jenis dan fungsi alat musik tradisional</t>
  </si>
  <si>
    <t>menganalisis alat musik tradisional berdasarkan jenis dan fungsinya pada masyarakat pendukungnya</t>
  </si>
  <si>
    <t>memahami dan mengapresiasi pertunjukan musik tradisional</t>
  </si>
  <si>
    <t>memahami konsep, bentuk dan jenis pertunjukan musik tradisional</t>
  </si>
  <si>
    <t>memahami konsep, teknik dan prosedur dalam ragam gerak tari tradisi</t>
  </si>
  <si>
    <t>memahami bentuk, jenis, dan nilai estetis dalam ragam gerak dasar tari tradisi</t>
  </si>
  <si>
    <t>menganalisis konsep, teknik dan prosedur dalam ragam gerak tari tradisi</t>
  </si>
  <si>
    <t>menganalisis bentuk, jenis, nilai estetis dan fungsi ragam gerak tari tradisi</t>
  </si>
  <si>
    <t>memainkan alat musik tradisional</t>
  </si>
  <si>
    <t>mempresentasikan hasil analisis alat musik tradisional berdasarkan jenis dan fungsinya pada masyarakat pendukungnya</t>
  </si>
  <si>
    <t>menampilkan pertunjukan musik tradisional</t>
  </si>
  <si>
    <t>membuat tulisan hasil analisis pertunjukan musik tradisional</t>
  </si>
  <si>
    <t>meragakan gerak tari tradisional berdasarkan konsep, teknik, dan prosedur sesuai dengan hitungan/ketukan</t>
  </si>
  <si>
    <t>meragakan gerak tari tradisional berdasarkan bentuk, jenis dan nilai estetis sesuai iringan</t>
  </si>
  <si>
    <t>meragakan ragam gerak tradisional berdasarkan konsep, teknik dan prosedur tari sesuai dengan iringan</t>
  </si>
  <si>
    <t>membuat tulisan mengenai jenis, fungsi, bentuk, dan nilai estetis sebuah karya tari</t>
  </si>
  <si>
    <t>memahami konsep, teknik dan prosedur seni peran bersumber seni teater tradisional</t>
  </si>
  <si>
    <t>memahami teknik menyusun naskah lakon bersumber dari cerita tradisional</t>
  </si>
  <si>
    <t>memahami perancangan pementasan seni teater sesuai konsep, teknik dan prosedur seni teater tradisional</t>
  </si>
  <si>
    <t>menganalisis pementasan seni teater sesuai konsep, teknik dan prosedur seni teater tradisional</t>
  </si>
  <si>
    <t>meragakan adegan sesuai konsep, teknik dan prosedur seni peran bersumber seni teater tradisional</t>
  </si>
  <si>
    <t>menyusun naskah lakon sesuai kaidah seni teater tradisional</t>
  </si>
  <si>
    <t>merancang pementasan seni teater sesuai konsep, teknik dan prosedur bersumber seni teater tradisional</t>
  </si>
  <si>
    <t>mementaskan seni teater berdasarkan konsep, teknik dan prosedur seni teater tradisional</t>
  </si>
  <si>
    <t>memahami konsep musik Barat</t>
  </si>
  <si>
    <t>menganalisis musik Barat</t>
  </si>
  <si>
    <t>menganalisis hasil pertunjukan musik Barat</t>
  </si>
  <si>
    <t>memahami perkembangan musik Barat</t>
  </si>
  <si>
    <t>memainkan alat musik Barat</t>
  </si>
  <si>
    <t>mempresentasikan hasil analisis musik Barat</t>
  </si>
  <si>
    <t>membuat tulisan tentang musik Barat</t>
  </si>
  <si>
    <t>menampilkan beberapa lagu dan pertunjukan musik Barat</t>
  </si>
  <si>
    <t>memahami konsep dan teknik berkreasi musik kontemporer</t>
  </si>
  <si>
    <t>menganalisis karya musik kontemporer</t>
  </si>
  <si>
    <t>mengevaluasi pertunjukan musik kontemporer</t>
  </si>
  <si>
    <t>merancang konsep dan teknik berkreasi musik kontemporer secara mandiri</t>
  </si>
  <si>
    <t>mempresentasikan konsep dan teknik berkreasi musik kontemporer</t>
  </si>
  <si>
    <t>mempresentasikan hasil analisis musik kontemporer</t>
  </si>
  <si>
    <t>menerapkan konsep dan teknik berkreasi musik kontemporer</t>
  </si>
  <si>
    <t>menampilkan karya musik kontemporer kreasi sendiri</t>
  </si>
  <si>
    <t>menerapkan konsep, teknik dan prosedur dalam berkarya tari kreasi</t>
  </si>
  <si>
    <t>menerapkan gerak tari kreasi berdasarkan fungsi, teknik, bentuk, jenis dan nilai estetis sesuai iringan</t>
  </si>
  <si>
    <t>mengevaluasi gerak tari kreasi berdasarkan teknik tata pentas</t>
  </si>
  <si>
    <t>mengevaluasi bentuk, jenis, nilai estetis, fungsi dan tata pentas dalam karya tari</t>
  </si>
  <si>
    <t>berkarya seni tari melalui pengembangan gerak berdasarkan konsep, teknik dan prosedur sesuai dengan hitungan</t>
  </si>
  <si>
    <t>berkarya seni tari melalui pengembangan gerak berdasarkan fungsi, teknik, simbol, jenis dan nilai estetis sesuai dengan iringan</t>
  </si>
  <si>
    <t>menyajikan hasil pengembangan gerak tari berdasarkan tata teknik pentas</t>
  </si>
  <si>
    <t>membuat tulisan mengenai bentuk, jenis, nilai estetis, fungsi dan tata pentas</t>
  </si>
  <si>
    <t>merancang manajemen pergelaran tari</t>
  </si>
  <si>
    <t>merancang karya tari</t>
  </si>
  <si>
    <t>mengevaluasi rancangan karya tari</t>
  </si>
  <si>
    <t>mengevaluasi pergelaran tari</t>
  </si>
  <si>
    <t>menerapkan manajemen dalam pergelaran</t>
  </si>
  <si>
    <t>membuat karya tari berdasarkan bentuk, jenis, fungsi, nilai estetis dan teknik tata pentas</t>
  </si>
  <si>
    <t>mempergelarkan karya tari</t>
  </si>
  <si>
    <t>membuat tulisan hasil evaluasi dari karya tari</t>
  </si>
  <si>
    <t>memahami konsep, teknik dan prosedur seni peran sesuai kaidah seni teater modern</t>
  </si>
  <si>
    <t>menginterpretasi naskah lakon berdasarkan jenis, bentuk, dan makna sesuai kaidah seni teater modern</t>
  </si>
  <si>
    <t>memahami perancangan pementasan seni teater sesuai konsep, teknik dan prosedur sesuai kaidah seni teater modern</t>
  </si>
  <si>
    <t>menganalisis pementasan seni teater sesuai konsep, teknik dan prosedur sesuai kaidah seni teater modern</t>
  </si>
  <si>
    <t>meragakan adegan sesuai konsep, teknik dan prosedur dasar seni peran sesuai kaidah seni teater modern</t>
  </si>
  <si>
    <t>membuat interpretasi naskah lakon berdasarkan jenis, bentuk, dan makna sesuai kaidah seni teater modern</t>
  </si>
  <si>
    <t>merancang pementasan seni teater sesuai konsep, teknik dan prosedur bersumber seni teater modern</t>
  </si>
  <si>
    <t>mementaskan seni teater sesuai konsep, teknik dan prosedur sesuai kaidah seni teater modern</t>
  </si>
  <si>
    <t>memahami konsep, teknik dan prosedur seni peran teater kontemporer</t>
  </si>
  <si>
    <t>memahami teknik menyusun naskah teater kontemporer</t>
  </si>
  <si>
    <t>memahami perancangan pementasan teater kontemporer</t>
  </si>
  <si>
    <t>menganalisis pementasan teater kontemporer sesuai konsep, teknik dan prosedur</t>
  </si>
  <si>
    <t>meragakan adegan sesuai konsep, teknik dan prosedur teater kontemporer</t>
  </si>
  <si>
    <t>menyusun naskah lakon sesuai kaidah teater kontemporer</t>
  </si>
  <si>
    <t>merancang pementasan teater kontemporer sesuai konsep, teknik dan prosedur</t>
  </si>
  <si>
    <t>mementaskan teater kontemporer sesuai konsep, teknik dan prosedur</t>
  </si>
  <si>
    <t>memahami karakteristik kewirausahaan (misalnya berorientasi ke masa depan dan berani mengambil risiko) dalam menjalankan kegiatan usaha</t>
  </si>
  <si>
    <t>memahami perencanaan usaha kerajinan dengan inspirasi budaya lokal non benda (misalnya cerita rakyat, mitos, simbol, tarian, pantun dan upacara adat) yang meliputi ide dan peluang usaha, sumber daya, administrasi dan pemasaran</t>
  </si>
  <si>
    <t>menganalisis sistem produksi kerajinan dengan inspirasi budaya lokal non benda dan material daerah sekitar berdasarkan daya dukung yang dimiliki oleh daerah setempat</t>
  </si>
  <si>
    <t>memahami perhitungan biaya produksi (Harga Pokok Produksi) produk kerajinan dengan inspirasi budaya non benda</t>
  </si>
  <si>
    <t>memahami pemasaran produk kerajinan dengan inspirasi budaya non benda secara langsung</t>
  </si>
  <si>
    <t>menganalisis proses evaluasi hasil kegiatan usaha kerajinan dengan inspirasi budaya non benda</t>
  </si>
  <si>
    <t>memahami perencanaan usaha kerajinan dengan inspirasi artefak/objek budaya lokal (misalnya pakaian daerah, wadah tradisional, dan senjata tradisional) yang meliputi ide dan peluang usaha, sumber daya, administrasi, dan pemasaran</t>
  </si>
  <si>
    <t>menganalisis sistem produksi berdasarkan daya dukung yang dimiliki oleh daerah setempat untuk kerajinan dengan inspirasi artefak/objek budaya lokal dan material dari daerah sekitar</t>
  </si>
  <si>
    <t>memahami perhitungan biaya produksi (Harga Pokok Produksi) produk kerajinan dengan inspirasi artefak/objek budaya lokal</t>
  </si>
  <si>
    <t xml:space="preserve"> memahami strategi pemasaran produk kerajinan dengan inspirasi artefak/objek budaya lokal secara langsung</t>
  </si>
  <si>
    <t xml:space="preserve"> memahami proses evaluasi hasil kegiatan usaha kerajinan dengan inspirasi artefak/objek budaya lokal</t>
  </si>
  <si>
    <t>mengidentifikasi karakteristik wirausahawan berdasarkan keberhasilan dan kegagalan usaha</t>
  </si>
  <si>
    <t>menyusun perencanaan usaha kerajinan dengan inspirasi budaya lokal non benda (misalnya cerita rakyat, mitos, simbol, tarian, pantun dan upacara adat ) yang meliputi ide dan peluang usaha, sumber daya, administrasi dan pemasaran</t>
  </si>
  <si>
    <t>memproduksi kerajinan dengan inspirasi budaya lokal non benda dan material dari daerah sekitar berdasarkan daya dukung yang dimiliki oleh daerah setempat</t>
  </si>
  <si>
    <t>menghitung biaya produksi (Harga Pokok Produksi) kerajinan dengan inspirasi budaya non benda</t>
  </si>
  <si>
    <t>memasarkan produk kerajinan dengan inspirasi budaya non benda secara langsung</t>
  </si>
  <si>
    <t>mengevaluasi hasil kegiatan usaha kerajinan dengan inspirasi budaya non benda</t>
  </si>
  <si>
    <t>menyusun perencanaan usaha kerajinan dengan inspirasi artefak/objek budaya lokal (misalnya pakaian daerah, wadah tradisional, dan senjata tradisional) yang meliputi ide dan peluang usaha, sumber daya, administrasi, dan pemasaran</t>
  </si>
  <si>
    <t>memproduksi kerajinan dengan inspirasi artefak/objek budaya lokal dan material dari daerah sekitar berdasarkan daya dukung yang dimiliki oleh daerah setempat</t>
  </si>
  <si>
    <t>menghitung biaya produksi (Harga Pokok Produksi) kerajinan dengan inspirasi artefak/objek budaya lokal</t>
  </si>
  <si>
    <t xml:space="preserve"> memasarkan produk kerajinan dengan inspirasi artefak/objek budaya lokal secara langsung</t>
  </si>
  <si>
    <t xml:space="preserve"> mengevaluasi hasil kegiatan usaha kerajinan dengan inspirasi artefak/objek budaya lokal</t>
  </si>
  <si>
    <t>memahami perencanaan usaha kerajinan dari bahan limbah berbentuk bangun datar (sebagai solusi dari masalah lingkungan hidup) meliputi ide, peluang usaha, sumber daya, administrasi dan pemasaran</t>
  </si>
  <si>
    <t>menganalisis sistem produksi kerajinan dari bahan limbah berbentuk bangun datar berdasarkan daya dukung yang dimiliki oleh daerah setempat</t>
  </si>
  <si>
    <t>memahami perhitungan titik impas (Break Even Point) usaha kerajinan dari bahan limbah berbentuk bangun datar</t>
  </si>
  <si>
    <t>menganalisis strategi promosi produk usaha kerajinan dari bahan limbah berbentuk bangun datar.</t>
  </si>
  <si>
    <t>menganalisis laporan kegiatan usaha kerajinan dari bahan limbah berbentuk bangun datar</t>
  </si>
  <si>
    <t>memahami perencanaan usaha kerajinan dari bahan limbah berbentuk bangun ruang (sebagai solusi dari masalah lingkungan hidup) meliputi ide, peluang usaha, sumber daya, administrasi dan pemasaran.</t>
  </si>
  <si>
    <t>menganalisis system produksi kerajinan dari bahan limbah berbentuk bangun ruang berdasarkan daya dukung yang dimiliki oleh daerah setempat</t>
  </si>
  <si>
    <t>memahami perhitungan titik impas (Break Even Point) usaha kerajinan dari bahan limbah berbentuk bangun ruang</t>
  </si>
  <si>
    <t>menganalisis strategi promosi produk usaha kerajinan dari bahan limbah berbentuk bangun ruang</t>
  </si>
  <si>
    <t xml:space="preserve"> menganalisis laporan kegiatan usaha kerajinan dari bahan limbah berbentuk bangun ruang</t>
  </si>
  <si>
    <t>menyusun perencanaan usaha kerajinan dari bahan limbah berbentuk bangun datar (sebagai solusi dari masalah lingkungan hidup) meliputi ide, peluang usaha, sumber daya, administrasi dan pemasaran</t>
  </si>
  <si>
    <t>memproduksi kerajinan dari bahan limbah berbentuk bangun datar berdasarkan daya dukung yang dimiliki oleh daerah setempat</t>
  </si>
  <si>
    <t>menghitung titik impas (Break Even Point) usaha kerajinan dari bahan limbah berbentuk bangun datar</t>
  </si>
  <si>
    <t>melakukan promosi produk usaha kerajinan dari bahan limbah berbentuk bangun datar.</t>
  </si>
  <si>
    <t>menyusun laporan kegiatan usaha kerajinan dari bahan limbah berbentuk bangun datar.</t>
  </si>
  <si>
    <t>membuat perencanaan usaha kerajinan dari bahan limbah berbentuk bangun ruang (sebagai solusi dari masalah lingkungan hidup) meliputi ide, peluang usaha, sumber daya, administrasi dan pemasaran.</t>
  </si>
  <si>
    <t>memproduksi kerajinan dari bahan limbah berbentuk bangun ruang berdasarkan daya dukung yang dimiliki oleh daerah setempat.</t>
  </si>
  <si>
    <t>menghitung titik impas (Break Even Point) usaha kerajinan dari bahan limbah berbentuk bangun ruang</t>
  </si>
  <si>
    <t>melakukan promosi produk usaha kerajinan dari bahan limbah berbentuk bangun ruang</t>
  </si>
  <si>
    <t xml:space="preserve"> menyusun laporan kegiatan usaha kerajinan dari bahan limbah berbentuk bangun ruang</t>
  </si>
  <si>
    <t>memahami perencanaan usaha kerajinan yang berdasarkan pada kebutuhan dan keinginan lingkungan sekitar/pasar lokal meliputi ide dan peluang usaha, sumber daya, administrasi, dan pemasaran</t>
  </si>
  <si>
    <t>menganalisis sistem produksi kerajinan yang berdasarkan pada kebutuhan dan keinginan lingkungan sekitar/pasar lokal berdasarkan daya dukung yang dimiliki oleh daerah setempat</t>
  </si>
  <si>
    <t>memahami perhitungan titik impas (Break Even Point) usaha kerajinan yang berdasarkan pada kebutuhan dan keinginan lingkungan sekitar/ pasar lokal</t>
  </si>
  <si>
    <t>menganalisis media promosi untuk produk hasil usaha kerajinan yang berdasarkan pada kebutuhan dan keinginan lingkungan sekitar/pasar lokal</t>
  </si>
  <si>
    <t>menganalisis sistem konsinyasi untuk kerajinan yang berdasarkan pada kebutuhan dan keinginan lingkungan sekitar/pasar lokal</t>
  </si>
  <si>
    <t>memahami perencanaan usaha kerajinan berdasarkan pada kebutuhan dan keinginan pasar global yang meliputi ide dan peluang usaha, sumber daya, administrasi, dan pemasaran</t>
  </si>
  <si>
    <t>menganalisis sistem produksi kerajinan yang berdasarkan pada kebutuhan dan keinginan pasar global dengan daya dukung yang dimiliki oleh daerah setempat</t>
  </si>
  <si>
    <t>mengevaluasi kegiatan usaha kerajinan yang berdasarkan pada kebutuhan dan keinginan pasar global</t>
  </si>
  <si>
    <t>menganalisis media promosi untuk produk hasil usaha kerajinan yang berdasarkan pada kebutuhan dan keinginan pasar global</t>
  </si>
  <si>
    <t xml:space="preserve"> menganalisis sistem konsinyasi kerajinan yang berdasarkan pada kebutuhan dan keinginan pasar global</t>
  </si>
  <si>
    <t>menyusun perencanaan usaha kerajinan yang berdasarkan pada kebutuhan dan keinginan lingkungan sekitar/pasar lokal meliputi ide dan peluang usaha, sumber daya, administrasi, dan pemasaran</t>
  </si>
  <si>
    <t>memproduksi kerajinan berdasarkan pada kebutuhan dan keinginan lingkungan sekitar/pasar lokal berdasarkan daya dukung yang dimiliki oleh daerah setempat</t>
  </si>
  <si>
    <t>menyusun rencana pengembangan usaha kerajinan yang berdasarkan pada kebutuhan dan keinginan lingkungan sekitar/pasar lokal</t>
  </si>
  <si>
    <t>merancang media promosi untuk produk hasil usaha kerajinan yang berdasarkan pada kebutuhan dan keinginan lingkungan sekitar/pasar lokal</t>
  </si>
  <si>
    <t>memasarkan kerajinan yang berdasarkan pada kebutuhan dan keinginan lingkungan sekitar/pasar lokal dengan sistem konsinyasi</t>
  </si>
  <si>
    <t>menyusun perencanaan usaha kerajinan berdasarkan pada kebutuhan dan keinginan pasar global yang meliputi ide dan peluang usaha, sumber daya, administrasi, dan pemasaran</t>
  </si>
  <si>
    <t>memproduksi kerajinan yang berdasarkan pada kebutuhan dan keinginan pasar global berdasarkan daya dukung yang dimiliki oleh daerah setempat</t>
  </si>
  <si>
    <t>menyusun rencana pengembangan usaha kerajinan yang berdasarkan pada kebutuhan dan keinginan pasar global</t>
  </si>
  <si>
    <t>merancang media promosi untuk produk hasil usaha kerajinan yang berdasarkan pada kebutuhan dan keinginan pasar global</t>
  </si>
  <si>
    <t xml:space="preserve"> memasarkan kerajinan yang berdasar pada kebutuhan dan keinginan pasar global dengan sistem konsinyasi</t>
  </si>
  <si>
    <t>memahami perencanaan usaha produk teknologi transportasi dan logistik meliputi ide dan peluang usaha, sumber daya, administrasi, dan pemasaran</t>
  </si>
  <si>
    <t>menganalisis sistem produksi produk transportasi dan logistik berdasarkan daya dukung yang dimiliki oleh daerah setempat</t>
  </si>
  <si>
    <t>memahami perhitungan harga pokok produksi produk transportasi dan logistik</t>
  </si>
  <si>
    <t>memahami cara menentukan pemasaran produk transportasi dan logistik secara langsung</t>
  </si>
  <si>
    <t>menganalisis teknik dan proses evaluasi hasil kegiatan usaha produk transportasi dan logistik</t>
  </si>
  <si>
    <t>menganalisis sistem produksi kerajinan dengan inspirasi artefak/objek budaya lokal dan material daerah sekitar berdasarkan daya dukung yang dimiliki oleh daerah setempat</t>
  </si>
  <si>
    <t>memahami cara perhitungan biaya produksi (Harga Pokok Produksi) produk grafika</t>
  </si>
  <si>
    <t xml:space="preserve"> memahami strategi pemasaran produk grafika secara langsung</t>
  </si>
  <si>
    <t xml:space="preserve"> memahami proses evaluasi hasil kegiatan usaha produk grafika</t>
  </si>
  <si>
    <t>memahami perencanaan usaha kerajinan dengan inspirasi artefak/objek budaya lokal (misalnya pakaian daerah, wadah tradisional dan senjata ) yang meliputi ide dan peluang usaha, sumber daya, administrasi dan pemasaran</t>
  </si>
  <si>
    <t>menyusun perencanaan usaha produk teknologi transportasi dan logistik meliputi ide dan peluang usaha, sumber daya, administrasi, dan pemasaran</t>
  </si>
  <si>
    <t>memproduksi produk transportasi dan logistik berdasarkan daya dukung yang dimiliki oleh daerah setempat</t>
  </si>
  <si>
    <t>menghitung biaya produksi produk transportasi dan logistik</t>
  </si>
  <si>
    <t>memasarkan produk transportasi dan logistik secara langsung</t>
  </si>
  <si>
    <t>mengevaluasi hasil kegiatan usaha produk transportasi dan logistik</t>
  </si>
  <si>
    <t>memproduksi kerajinan dengan inspirasi artefak/ objek budaya lokal dan material daerah sekitar dengan inspirasi budaya berdasarkan daya dukung yang dimiliki oleh daerah setempat</t>
  </si>
  <si>
    <t>menghitung biaya produksi (Harga Pokok Produksi) produk grafika</t>
  </si>
  <si>
    <t xml:space="preserve"> memasarkan produk grafika secara langsung</t>
  </si>
  <si>
    <t xml:space="preserve"> merumuskan hasil kegiatan usaha produk grafika</t>
  </si>
  <si>
    <t>menyusun perencanaan usaha kerajinan dengan inspirasi artefak/objek budaya lokal (misalnya pakaian daerah, wadah tradisional dan senjata) yang meliputi ide dan peluang usaha, sumber daya, administrasi dan pemasaran</t>
  </si>
  <si>
    <t>memahami proses perencanaan usaha bidang sistem teknik meliputi ide dan peluang usaha, sumber daya, administrasi, dan pemasaran</t>
  </si>
  <si>
    <t>menganalisis sistem produksi peralatan sistem teknik berdasarkan daya dukung yang dimiliki oleh daerah setempat</t>
  </si>
  <si>
    <t>memahami cara menghitung titik impas (Break Even Point) usaha peralatan sistem teknik</t>
  </si>
  <si>
    <t>menganalisis strategi promosi peralatan sistem teknik</t>
  </si>
  <si>
    <t>menganalisis laporan kegiatan usaha peralatan sistem teknik</t>
  </si>
  <si>
    <t>memahami proses perencanaan usaha bidang konversi energi meliputi ide dan peluang usaha, sumber daya, administrasi, dan pemasaran</t>
  </si>
  <si>
    <t>menganalisis sistem produksi peralatan konversi energi berdasarkan daya dukung yang dimiliki oleh daerah setempat</t>
  </si>
  <si>
    <t>memahami cara menghitung titik impas (Break Even Point) usaha peralatan konversi energi</t>
  </si>
  <si>
    <t>menganalisis strategi promosi produk usaha bidang konversi energi</t>
  </si>
  <si>
    <t xml:space="preserve"> menganalisis laporan kegiatan usaha bidang konversi energi</t>
  </si>
  <si>
    <t>menyusun perencanaan usaha bidang sistem teknik meliputi ide dan peluang usaha, sumber daya, administrasi, dan pemasaran</t>
  </si>
  <si>
    <t>memproduksi peralatan sistem teknik berdasarkan daya dukung yang dimiliki oleh daerah setempat</t>
  </si>
  <si>
    <t>menghitung titik impas (Break Even Point) usaha peralatan sistem teknik</t>
  </si>
  <si>
    <t>melakukan promosi produk usaha peralatan sistem teknik</t>
  </si>
  <si>
    <t>menyusun laporan kegiatan usaha peralatan sistem teknik</t>
  </si>
  <si>
    <t>menyusun perencanaan usaha bidang konversi energi meliputi ide dan peluang usaha, sumber daya, administrasi, dan pemasaran</t>
  </si>
  <si>
    <t>memproduksi peralatan konversi energi berdasarkan daya dukung yang dimiliki oleh daerah setempat</t>
  </si>
  <si>
    <t>menghitung titik impas (Break Even Point) usaha peralatan konversi energi</t>
  </si>
  <si>
    <t>melakukan promosi produk usaha bidang konversi energi</t>
  </si>
  <si>
    <t xml:space="preserve"> menyusun laporan kegiatan usaha bidang konversi energi</t>
  </si>
  <si>
    <t>memahami proses perencanaan usaha jasa profesi dan profesionalisme meliputi ide dan peluang usaha, sumber daya, administrasi, dan pemasaran</t>
  </si>
  <si>
    <t>menganalisis sistem produksi usaha jasa profesi dan profesionalisme berdasarkan daya dukung yang dimiliki oleh daerah setempat</t>
  </si>
  <si>
    <t>mengevaluasi kegiatan usaha jasa profesi dan profesionalisme</t>
  </si>
  <si>
    <t>menganalisis media promosi usaha jasa profesi dan profesionalisme</t>
  </si>
  <si>
    <t>menganalisis sistem konsinyasi produk usaha jasa profesi dan profesionalisme</t>
  </si>
  <si>
    <t>memahami proses perencanaan usaha produk teknologi terapan meliputi ide dan peluang usaha, sumber daya, administrasi, dan pemasaran</t>
  </si>
  <si>
    <t>menganalisis sistem produksi usaha peralatan teknologi terapan berdasarkan daya dukung yang dimiliki oleh daerah setempat</t>
  </si>
  <si>
    <t>mengevaluasi kegiatan usaha peralatan teknologi terapan</t>
  </si>
  <si>
    <t>menganalisis media promosi produk usaha peralatan teknologi terapan</t>
  </si>
  <si>
    <t xml:space="preserve"> menganalisis sistem konsinyasi produk usaha peralatan teknologi terapan</t>
  </si>
  <si>
    <t>menyusun perencanaan usaha jasa profesi dan profesionalisme meliputi ide dan peluang usaha, sumber daya, administrasi, dan pemasaran</t>
  </si>
  <si>
    <t>memproduksi usaha jasa profesi dan profesionalisme berdasarkan daya dukung yang dimiliki oleh daerah setempat</t>
  </si>
  <si>
    <t>menyusun rencana pengembangan usaha jasa profesi dan profesionalisme</t>
  </si>
  <si>
    <t>merancang media promosi untuk usaha jasa profesi dan profesionalisme</t>
  </si>
  <si>
    <t>memasarkan produk usaha jasa profesi dan profesionalisme dengan sistem konsinyasi</t>
  </si>
  <si>
    <t>menyusun perencanaan usaha produk teknologi terapan meliputi ide dan peluang usaha, sumber daya, administrasi, dan pemasaran</t>
  </si>
  <si>
    <t>memproduksi peralatan teknologi terapan berdasarkan daya dukung yang dimiliki oleh daerah setempat</t>
  </si>
  <si>
    <t>menyusun rencana pengembangan usaha peralatan teknologi terapan</t>
  </si>
  <si>
    <t>merancang media promosi produk usaha peralatan teknologi terapan</t>
  </si>
  <si>
    <t xml:space="preserve"> memasarkan produk usaha peralatan teknologi terapan dengan sistem konsinyasi</t>
  </si>
  <si>
    <t>memahami karakteristik kewirausahaan (misalnya berorientasi ke masa depan dan berani menjalankan resiko) dalam menjalankan kegiatan usaha</t>
  </si>
  <si>
    <t>memahami perencanaan usaha budidaya tanaman pangan meliputi ide dan peluang usaha, sumber daya, administrasi, dan pemasaran</t>
  </si>
  <si>
    <t>memahami sistem produksi tanaman pangan berdasarkan daya dukung yang dimiliki oleh daerah setempat</t>
  </si>
  <si>
    <t>memahami perhitungan harga pokok produksi usaha budidaya tanaman pangan</t>
  </si>
  <si>
    <t>memahami pemasaran produk usaha budidaya tanaman pangan secara langsung</t>
  </si>
  <si>
    <t>menganalisis proses evaluasi hasil kegiatan usaha budidaya tanaman pangan secara langsung</t>
  </si>
  <si>
    <t>memahami perencanaan usaha yang meliputi ide dan peluang usaha, sumber daya, administrasi, dan pemasaran untuk produksi tanaman hias berdasarkan daya dukung yang dimiliki oleh daerah setempat</t>
  </si>
  <si>
    <t>menganalisis sistem produksi tanaman hias berdasarkan daya dukung yang dimiliki oleh daerah setempat</t>
  </si>
  <si>
    <t>memahami perhitungan biaya produksi (Harga Pokok Produksi) produk tanaman hias</t>
  </si>
  <si>
    <t xml:space="preserve"> memahami strategi pemasaran produk usaha budidaya tanaman hias secara langsung</t>
  </si>
  <si>
    <t xml:space="preserve"> memahami proses evaluasi hasil kegiatan usaha budidaya tanaman hias</t>
  </si>
  <si>
    <t>menyusun perencanaan usaha budidaya tanaman pangan meliputi ide dan peluang usaha, sumber daya, administrasi, dan pemasaran</t>
  </si>
  <si>
    <t>memproduksi tanaman pangan berdasarkan daya dukung yang dimiliki oleh daerah setempat KOMPETENSI INTI 3 (PENGETAHUAN) KOMPETENSI INTI 4 (KETERAMPILAN)</t>
  </si>
  <si>
    <t>menghitung biaya produksi (Harga Pokok Produksi) budidaya tanaman pangan</t>
  </si>
  <si>
    <t>memasarkan produk usaha budidaya tanaman pangan secara langsung</t>
  </si>
  <si>
    <t>mengevaluasi hasil kegiatan usaha budidaya tanaman pangan secara langsung</t>
  </si>
  <si>
    <t>menyusun perencanaan usaha yang meliputi ide dan peluang usaha, sumber daya, administrasi, dan pemasaran untuk tanaman hias berdasarkan daya dukung yang dimiliki oleh daerah setempat</t>
  </si>
  <si>
    <t>memproduksi tanaman hias berdasarkan daya dukung yang dimiliki oleh daerah setempat</t>
  </si>
  <si>
    <t>menghitung biaya produksi (Harga Pokok Produksi) tanaman hias</t>
  </si>
  <si>
    <t xml:space="preserve"> memasarkan produk usaha budidaya tanaman hias secara langsung</t>
  </si>
  <si>
    <t xml:space="preserve"> mengevaluasi hasil kegiatan usaha budidaya tanaman hias</t>
  </si>
  <si>
    <t>memahami perencanaan usaha budidaya pembenihan ikan konsumsi meliputi ide dan peluang usaha, sumber daya, administrasi, dan pemasaran</t>
  </si>
  <si>
    <t>menganalsisi sistem produksi pembenihan ikan konsumsi berdasarkan daya dukung yang dimiliki oleh daerah setempat</t>
  </si>
  <si>
    <t>memahami perhitungan titik impas (break even point) usaha budidaya pembenihan ikan konsumsi</t>
  </si>
  <si>
    <t>menganalisis strategi promosi usaha budidaya pembenihan ikan konsumsi</t>
  </si>
  <si>
    <t>menganalisis laporan kegiatan usaha budidaya pembenihan ikan konsumsi</t>
  </si>
  <si>
    <t>menganalisis perencanaan usaha budidaya pembenihan ikan hias meliputi ide dan peluang usaha, sumber daya, administrasi, dan pemasaran</t>
  </si>
  <si>
    <t>menganalisis sistem produksi pembenihan ikan hias berdasarkan daya dukung yang dimiliki oleh daerah setempat.</t>
  </si>
  <si>
    <t>memahami perhitungan titik impas (Break Even Point) usaha budidaya pembenihan ikan hias</t>
  </si>
  <si>
    <t>menganalisis strategi promosi usaha budidaya pembenihan ikan hias</t>
  </si>
  <si>
    <t xml:space="preserve"> menganalisis laporan kegiatan usaha budidaya pembenihan ikan hias</t>
  </si>
  <si>
    <t>menyusun perencanaan usaha budidaya pembenihan ikan konsumsi meliputi ide dan peluang usaha, sumber daya, administrasi, dan pemasaran</t>
  </si>
  <si>
    <t>memproduksi benih ikan konsumsi berdasarkan daya dukung yang dimiliki oleh daerah setempat</t>
  </si>
  <si>
    <t>menghitung titik impas (break even point) usaha budidaya pembenihan ikan konsumsi</t>
  </si>
  <si>
    <t>melakukan promosi produk usaha budidaya pembenihan ikan konsumsi</t>
  </si>
  <si>
    <t>menyusun laporan kegiatan usaha budidaya pembenihan ikan konsumsi</t>
  </si>
  <si>
    <t>menyusun perencanaan usaha budidaya pembenihan ikan hias meliputi ide dan peluang usaha, sumber daya, administrasi, dan pemasaran</t>
  </si>
  <si>
    <t>memproduksi benih ikan hias berdasarkan daya dukung yang dimiliki oleh daerah setempat.</t>
  </si>
  <si>
    <t>menghitung titik impas (Break Even Point) usaha budidaya pembenihan ikan hias</t>
  </si>
  <si>
    <t>melakukan promosi produk usaha budidaya pembenihan ikan hias</t>
  </si>
  <si>
    <t xml:space="preserve"> menyusun laporan kegiatan usaha budidaya pembenihan ikan hias</t>
  </si>
  <si>
    <t>memahami perencanaan usaha budidaya unggas petelur meliputi ide dan peluang usaha, sumber daya, administrasi, dan pemasaran</t>
  </si>
  <si>
    <t>menganalisis sistem produksi usaha budidaya unggas petelur berdasarkan daya dukung yang dimiliki oleh daerah setempat</t>
  </si>
  <si>
    <t>mengevaluasi kegiatan usaha budidaya unggas petelur</t>
  </si>
  <si>
    <t>menganalisis media promosi produk usaha budidaya unggas petelur</t>
  </si>
  <si>
    <t>menganalisis sistem konsinyasi usaha budidaya unggas petelur</t>
  </si>
  <si>
    <t>memahami perencanaan usaha budidaya unggas pedaging meliputi ide dan peluang usaha, sumber daya, administrasi, dan pemasaran</t>
  </si>
  <si>
    <t>menganalisis sistem produksi usaha budidaya unggas pedaging berdasarkan daya dukung yang dimiliki oleh daerah setempat</t>
  </si>
  <si>
    <t>mengevaluasi kegiatan usaha budidaya unggas pedaging</t>
  </si>
  <si>
    <t>menganalisis media promosi produk usaha budidaya unggas pedaging</t>
  </si>
  <si>
    <t xml:space="preserve"> menganalisis sistem konsinyasi usaha budidaya unggas pedaging</t>
  </si>
  <si>
    <t>menyusun perencanaan usaha budidaya unggas petelur meliputi ide dan peluang usaha, sumber daya, administrasi, dan pemasaran</t>
  </si>
  <si>
    <t>memproduksi unggas petelur berdasarkan daya dukung yang dimiliki oleh daerah setempat</t>
  </si>
  <si>
    <t>menyusun rencana pengembangan usaha budidaya unggas petelur</t>
  </si>
  <si>
    <t>merancang media promosi produk usaha budidaya unggas petelur</t>
  </si>
  <si>
    <t>memasarkan produk usaha budidaya unggas petelur dengan sistem konsinyasi</t>
  </si>
  <si>
    <t>menyusun perencanaan usaha budidaya unggas pedaging meliputi ide dan peluang usaha, sumber daya, administrasi, dan pemasaran</t>
  </si>
  <si>
    <t>memproduksi unggas pedaging berdasarkan daya dukung yang dimiliki oleh daerah setempat</t>
  </si>
  <si>
    <t>menyusun rencana pengembangan usaha budidaya unggas pedaging</t>
  </si>
  <si>
    <t>merancang media promosi produk usaha budidaya unggas pedaging</t>
  </si>
  <si>
    <t xml:space="preserve"> memasarkan produk usaha budidaya unggas pedaging dengan sistem konsinyasi</t>
  </si>
  <si>
    <t>memahami karakteristik kewirausahaan (misalnya berorientasi ke masa depan dan berani mengambil risiko) dalam menjalankan kegiatan usaha pengolahan makanan awetan dari bahan pangan nabati dan hewani</t>
  </si>
  <si>
    <t>menganalisis sistem pengolahan makanan awetan dari bahan pangan nabati dan pengemasan berdasarkan daya dukung yang dimiliki oleh daerah setempat</t>
  </si>
  <si>
    <t>memahami perhitungan biaya pengolahan (Harga Pokok Pengolahan) makanan awetan dari bahan pangan nabati</t>
  </si>
  <si>
    <t>memahami pemasaran produk pengolahan makanan awetan dari bahan pangan nabati secara langsung</t>
  </si>
  <si>
    <t>menganalisis proses evaluasi hasil usaha pengolahan makanan awetan dari bahan pangan nabati</t>
  </si>
  <si>
    <t>memahami perencanaan usaha pengolahan makanan awetan dari bahan pangan hewani meliputi ide dan peluang usaha, sumber daya, administrasi, dan pemasaran</t>
  </si>
  <si>
    <t>menganalisis sistem pengolahan makanan awetan dari bahan pangan hewani dan pengemasan berdasarkan daya dukung yang dimiliki oleh daerah setempat</t>
  </si>
  <si>
    <t>memahami perhitungan biaya pengolahan (harga pokok pengolahan) makanan awetan dari bahan pangan hewani</t>
  </si>
  <si>
    <t xml:space="preserve"> memahami strategi pemasaran produk usaha pengolahan makanan awetan dari bahan pangan hewani secara langsung</t>
  </si>
  <si>
    <t xml:space="preserve"> memahami proses evaluasi hasil kegiatan usaha pengolahan makanan awetan dari bahan pangan hewani</t>
  </si>
  <si>
    <t>memahami perencanaan usaha pengolahan makanan awetan dari bahan pangan nabati meliputi ide dan peluang usaha, sumber daya, administrasi, dan pemasaran</t>
  </si>
  <si>
    <t>mengidentifikasi karakteristik kewirausahaan berdasarkan keberhasilan dan kegagalan usaha pengolahan makanan awetan dari bahan pangan nabati dan hewani</t>
  </si>
  <si>
    <t>Menyusun perencanaan usaha pengolahan makanan awetan dari bahan pangan nabati meliputi ide dan peluang usaha, sumber daya, administrasi, dan pemasaran</t>
  </si>
  <si>
    <t>mengolah makanan awetan dari bahan pangan nabati berdasarkan daya dukung yang dimiliki oleh daerah setempat</t>
  </si>
  <si>
    <t>menghitung hasil perhitungan biaya pengolahan (Harga Pokok Pengolahan) makanan awetan dari bahan pangan nabati</t>
  </si>
  <si>
    <t>memasarkan produk usaha pengolahan makanan awetan dari bahan pangan nabati secara langsung</t>
  </si>
  <si>
    <t>mengevaluasi hasil kegiatan usaha pengolahan makanan awetan dari bahan nabati</t>
  </si>
  <si>
    <t>menyusun perencanaan usaha pengolahan makanan awetan dari bahan pangan hewani meliputi ide dan peluang usaha, sumber daya, administrasi, dan pemasaran</t>
  </si>
  <si>
    <t>mengolah makanan awetan dari bahan pangan hewani berdasarkan daya dukung yang dimiliki oleh daerah setempat</t>
  </si>
  <si>
    <t>menghitung biaya pengolahan (harga pokok pengolahan) makanan awetan dari bahan pangan hewani</t>
  </si>
  <si>
    <t xml:space="preserve"> memasarkan produk usaha pengolahan makanan awetan dari bahan pangan hewani secara langsung</t>
  </si>
  <si>
    <t xml:space="preserve"> mengevaluasi hasil kegiatan usaha pengolahan makanan awetan dari bahan pangan hewani</t>
  </si>
  <si>
    <t>pengolahan, pengemasan, dan pengawetan makanan khas asli daerah (orisinil) dari bahan pangan nabati dan hewani berdasarkan konsep berkarya dengan pendekatan budaya setempat dan lainnya</t>
  </si>
  <si>
    <t>menghitung titik impas (Break Even Point) usaha pengolahan makanan khas asli daerah (orisinil) dari bahan pangan nabati dan hewani</t>
  </si>
  <si>
    <t>melakukan promosi produk usaha pengolahan makanan khas asli daerah (orisinil) dari bahan bahan pangan nabati dan hewani</t>
  </si>
  <si>
    <t>menyusun laporan kegiatan usaha pengolahan makanan khas asli daerah (orisinil) dari bahan pangan nabati dan hewani</t>
  </si>
  <si>
    <t>menyusun perencanaan usaha pengolahan makanan internasional dari bahan pangan nabati dan hewani meliputi ide dan peluang usaha, sumber daya, administrasi, dan pemasaran</t>
  </si>
  <si>
    <t>mengolah/membuat makanan internasional dari bahan pangan nabati dan hewani berdasarkan daya dukung yang dimiliki oleh daerah setempat</t>
  </si>
  <si>
    <t>menghitung titik impas (Break Even Point) usaha pengolahan makanan internasional dari bahan pangan nabati dan hewani</t>
  </si>
  <si>
    <t>melakukan promosi produk usaha pengolahan makanan internasional dari bahan pangan nabati dan hewani</t>
  </si>
  <si>
    <t xml:space="preserve">memahami perencanaan usaha pengolahan makanan khas asli daerah (orisinil) dari bahan pangan nabati dan hewani meliputi ide dan peluang usaha, sumber daya, administrasi, dan pemasaran </t>
  </si>
  <si>
    <t xml:space="preserve"> menganalsis sistem pengolahan makanan khas asli daerah (orisinil) dari bahan pangan nabati dan hewani berdasarkan daya dukung yang dimiliki oleh daerah setempat</t>
  </si>
  <si>
    <t>memahami perhitungan titik impas (Break Even Point) usaha pengolahan makanan khas asli daerah (orisinil) dari bahan pangan nabati dan hewani</t>
  </si>
  <si>
    <t>menganalsisi strategi promosi usaha pengolahan makanan khas asli daerah (orisinil) dari bahan pangan nabati dan hewani</t>
  </si>
  <si>
    <t>menganalisis laporan kegiatan usaha pengolahan makanan khas asli daerah (orisinil) dari bahan pangan nabati dan hewani</t>
  </si>
  <si>
    <t>memahami perencanaan usaha pengolahan makanan internasional dari bahan pangan nabati dan hewani meliputi ide dan peluang usaha, sumber daya, administrasi, dan pemasaran</t>
  </si>
  <si>
    <t>menganalisis sistem pengolahan makanan internasional dari bahan pangan nabati dan hewani berdasarkan daya dukung yang dimiliki oleh daerah setempat</t>
  </si>
  <si>
    <t>memahami perhitungan titik impas (Break Even Point) usaha pengolahan makanan internasional dari bahan pangan nabati dan hewani</t>
  </si>
  <si>
    <t>menganalisis strategi promosi produk usaha pengolahan makanan internasional dari bahan pangan nabati dan hewani</t>
  </si>
  <si>
    <t>menganalisis laporan kegiatan usaha pengolahan makanan internasional dari bahan pangan nabati dan hewani</t>
  </si>
  <si>
    <t>membuat perencanaan usaha pengolahan makanan khas asli daerah (orisinil) dari bahan pangan nabati dan hewani meliputi ide dan peluang usaha, sumber daya, administrasi, dan pemasaran</t>
  </si>
  <si>
    <t>menyusun laporan kegiatan usaha pengolahan makanan internasional dari bahan pangan nabati dan hewani</t>
  </si>
  <si>
    <t>memahami perencanaan usaha pengolahan makanan khas daerah yang dimodifikasi dari bahan pangan nabati dan hewani meliputi ide dan peluang usaha, sumber daya, administrasi, dan pemasaran</t>
  </si>
  <si>
    <t>menganalisis sistem pengolahan makanan khas daerah yang dimodifikasi dari bahan pangan nabati dan hewani berdasarkan daya dukung yang dimiliki oleh daerah setempat</t>
  </si>
  <si>
    <t>mengevaluasi kegiatan usaha pengolahan makanan khas daerah yang dimodifikasi dari bahan pangan nabati dan hewani</t>
  </si>
  <si>
    <t>menganalisis media promosi produk usaha pengolahan makanan khas daerah yang dimodifikasi dari bahan pangan nabati dan hewani</t>
  </si>
  <si>
    <t>menganalisis sistem konsinyasi produk usaha pengolahan makanan khas daerah yang dimodifikasi dari bahan pangan nabati dan hewani</t>
  </si>
  <si>
    <t>memahami perencanaan usaha pengolahan makanan fungsional meliputi ide dan peluang usaha, sumber daya, administrasi, dan pemasaran</t>
  </si>
  <si>
    <t>menganalisis sistem pengolahan makanan fungsional berdasarkan daya dukung yang dimiliki oleh daerah setempat</t>
  </si>
  <si>
    <t>mengevaluasi kegiatan usaha pengolahan makanan fungsional</t>
  </si>
  <si>
    <t>menganalisis media promosi produk usaha pengolahan makanan fungsional</t>
  </si>
  <si>
    <t xml:space="preserve"> menganalisis sistem konsinyasi produk usaha pengolahan makanan fungsional</t>
  </si>
  <si>
    <t>menyususn perencanaan usaha pengolahan makanan khas daerah yang dimodifikasi dari bahan pangan nabati dan hewani meliputi ide dan peluang usaha, sumber daya, administrasi, dan pemasaran</t>
  </si>
  <si>
    <t>mengolah makanan khas daerah yang dimodifikasi dari bahan pangan nabati dan hewani berdasarkan daya dukung yang dimiliki oleh daerah setempat</t>
  </si>
  <si>
    <t>menyusun rencana pengembangan usaha pengolahan makanan khas daerah yang dimodifikasi dari bahan pangan nabati dan hewani</t>
  </si>
  <si>
    <t>merancang media promosi produk usaha pengolahan makanan khas daerah yang dimodifikasi dari bahan pangan nabati dan hewani</t>
  </si>
  <si>
    <t>memasarkan produk usaha pengolahan makanan khas daerah yang dimodifikasi dari bahan pangan nabati dan hewani dengan sistem konsinyasi</t>
  </si>
  <si>
    <t>menyusun perencanaan usaha pengolahan makanan fungsional meliputi ide dan peluang usaha, sumber daya, administrasi, dan pemasaran</t>
  </si>
  <si>
    <t>mengolah/membuat makanan fungsional berdasarkan daya dukung yang dimiliki oleh daerah setempat</t>
  </si>
  <si>
    <t>menyusun rencana pengembangan usaha pengolahan makanan fungsional</t>
  </si>
  <si>
    <t>merancang media promosi produk usaha pengolahan makanan fungsional</t>
  </si>
  <si>
    <t xml:space="preserve"> memasarkan produk usaha pengolahan makanan fungsional dengan sistem konsinyasi</t>
  </si>
  <si>
    <t>PROGRAM MINGGU EFFEKTIF</t>
  </si>
  <si>
    <t xml:space="preserve">KOMPETESI INTI </t>
  </si>
  <si>
    <t xml:space="preserve">JUMLAH JAM MENGAJAR </t>
  </si>
  <si>
    <t>( …… X 45 menit )</t>
  </si>
  <si>
    <t>3. memahami , menerapkan, menganalisis pengetahuan faktual, konseptual, prosedural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</si>
  <si>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dan mampu menggunakan metoda sesuai kaidah keilmuan</t>
  </si>
  <si>
    <t>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</si>
  <si>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bertindak secara efektif dan kreatif, serta mampu menggunakan metoda sesuai kaidah keilmuan</t>
  </si>
  <si>
    <t>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</si>
  <si>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menyaji, dan mencipta dalam ranah konkret dan ranah abstrak terkait dengan pengembangan dari yang dipelajarinya di sekolah secara mandiri serta bertindak secara efektif dan kreatif, dan mampu menggunakan metoda sesuai kaidah keilmuan</t>
  </si>
  <si>
    <t>MATERI POKOK KOMPETENSI PENGETAHUAN</t>
  </si>
  <si>
    <t>MATERI POKOK KOMPETENSI KETERAMPILAN</t>
  </si>
  <si>
    <t>PEBELAJARAN</t>
  </si>
  <si>
    <t>PENILIAN</t>
  </si>
  <si>
    <t>SUMBER BELAJARAN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</si>
</sst>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43" formatCode="_(* #,##0.00_);_(* \(#,##0.00\);_(* &quot;-&quot;??_);_(@_)"/>
    <numFmt numFmtId="164" formatCode="ddd"/>
  </numFmts>
  <fonts count="61" x14ac:knownFonts="1">
    <font>
      <sz val="10"/>
      <name val="Arial"/>
    </font>
    <font>
      <sz val="11"/>
      <color theme="1"/>
      <name val="Calibri"/>
      <family val="2"/>
      <charset val="1"/>
      <scheme val="minor"/>
    </font>
    <font>
      <sz val="11"/>
      <color theme="1"/>
      <name val="Calibri"/>
      <family val="2"/>
      <charset val="1"/>
      <scheme val="minor"/>
    </font>
    <font>
      <sz val="10"/>
      <name val="Arial"/>
      <family val="2"/>
    </font>
    <font>
      <b/>
      <sz val="10"/>
      <name val="Arial"/>
      <family val="2"/>
    </font>
    <font>
      <sz val="10"/>
      <name val="Arial"/>
      <family val="2"/>
    </font>
    <font>
      <sz val="11"/>
      <name val="Cambria"/>
      <family val="1"/>
    </font>
    <font>
      <b/>
      <u/>
      <sz val="16"/>
      <name val="Cambria"/>
      <family val="1"/>
    </font>
    <font>
      <sz val="12"/>
      <name val="Cambria"/>
      <family val="1"/>
    </font>
    <font>
      <b/>
      <sz val="11"/>
      <name val="Arial"/>
      <family val="2"/>
    </font>
    <font>
      <sz val="10"/>
      <name val="Cambria"/>
      <family val="1"/>
      <scheme val="major"/>
    </font>
    <font>
      <b/>
      <sz val="10"/>
      <name val="Cambria"/>
      <family val="1"/>
      <scheme val="major"/>
    </font>
    <font>
      <b/>
      <sz val="12"/>
      <name val="Cambria"/>
      <family val="1"/>
      <scheme val="major"/>
    </font>
    <font>
      <b/>
      <sz val="9"/>
      <name val="Cambria"/>
      <family val="1"/>
      <scheme val="major"/>
    </font>
    <font>
      <sz val="10"/>
      <name val="Arial"/>
      <family val="2"/>
    </font>
    <font>
      <sz val="20"/>
      <name val="Trebuchet MS"/>
      <family val="2"/>
    </font>
    <font>
      <b/>
      <sz val="20"/>
      <name val="Trebuchet MS"/>
      <family val="2"/>
    </font>
    <font>
      <b/>
      <sz val="24"/>
      <name val="Arial"/>
      <family val="2"/>
    </font>
    <font>
      <b/>
      <sz val="16"/>
      <name val="Arial"/>
      <family val="2"/>
    </font>
    <font>
      <sz val="10"/>
      <color theme="0"/>
      <name val="Calibri"/>
      <family val="2"/>
      <scheme val="minor"/>
    </font>
    <font>
      <b/>
      <sz val="10"/>
      <color rgb="FFFFFF00"/>
      <name val="Calibri"/>
      <family val="2"/>
      <scheme val="minor"/>
    </font>
    <font>
      <sz val="11"/>
      <color theme="1"/>
      <name val="Calibri"/>
      <family val="2"/>
      <scheme val="minor"/>
    </font>
    <font>
      <sz val="11"/>
      <color theme="0" tint="-4.9989318521683403E-2"/>
      <name val="Arial Rounded MT Bold"/>
      <family val="2"/>
    </font>
    <font>
      <u/>
      <sz val="11"/>
      <color theme="10"/>
      <name val="Calibri"/>
      <family val="2"/>
    </font>
    <font>
      <b/>
      <sz val="14"/>
      <color theme="0"/>
      <name val="Calibri"/>
      <family val="2"/>
    </font>
    <font>
      <sz val="11"/>
      <color indexed="10"/>
      <name val="Calibri"/>
      <family val="2"/>
    </font>
    <font>
      <sz val="11"/>
      <name val="Calibri"/>
      <family val="2"/>
      <scheme val="minor"/>
    </font>
    <font>
      <sz val="10"/>
      <color theme="3" tint="0.59999389629810485"/>
      <name val="Arial"/>
      <family val="2"/>
    </font>
    <font>
      <b/>
      <sz val="22"/>
      <color rgb="FFFFFF00"/>
      <name val="Arial"/>
      <family val="2"/>
    </font>
    <font>
      <sz val="10"/>
      <color theme="3" tint="0.59999389629810485"/>
      <name val="Calibri"/>
      <family val="2"/>
      <scheme val="minor"/>
    </font>
    <font>
      <b/>
      <sz val="18"/>
      <color theme="3" tint="-0.499984740745262"/>
      <name val="Maiandra GD"/>
      <family val="2"/>
    </font>
    <font>
      <b/>
      <sz val="20"/>
      <color theme="3" tint="-0.499984740745262"/>
      <name val="Maiandra GD"/>
      <family val="2"/>
    </font>
    <font>
      <sz val="12"/>
      <color theme="3" tint="-0.499984740745262"/>
      <name val="Maiandra GD"/>
      <family val="2"/>
    </font>
    <font>
      <sz val="9"/>
      <color theme="1"/>
      <name val="Calibri"/>
      <family val="2"/>
      <scheme val="minor"/>
    </font>
    <font>
      <b/>
      <sz val="11"/>
      <name val="Maiandra GD"/>
      <family val="2"/>
    </font>
    <font>
      <b/>
      <sz val="14"/>
      <color theme="0"/>
      <name val="Calibri"/>
      <family val="2"/>
      <scheme val="minor"/>
    </font>
    <font>
      <sz val="9"/>
      <color indexed="10"/>
      <name val="Calibri"/>
      <family val="2"/>
    </font>
    <font>
      <b/>
      <sz val="11"/>
      <name val="Calibri"/>
      <family val="2"/>
      <scheme val="minor"/>
    </font>
    <font>
      <sz val="10"/>
      <color theme="1"/>
      <name val="Calibri"/>
      <family val="2"/>
      <scheme val="minor"/>
    </font>
    <font>
      <b/>
      <sz val="11"/>
      <color theme="0"/>
      <name val="Calibri"/>
      <family val="2"/>
      <scheme val="minor"/>
    </font>
    <font>
      <sz val="11"/>
      <color theme="3" tint="0.59999389629810485"/>
      <name val="Calibri"/>
      <family val="2"/>
      <scheme val="minor"/>
    </font>
    <font>
      <sz val="11"/>
      <color theme="1"/>
      <name val="Calibri"/>
      <family val="2"/>
    </font>
    <font>
      <i/>
      <sz val="8"/>
      <color theme="1"/>
      <name val="Calibri"/>
      <family val="2"/>
      <scheme val="minor"/>
    </font>
    <font>
      <sz val="11"/>
      <name val="Maiandra GD"/>
      <family val="2"/>
    </font>
    <font>
      <sz val="9"/>
      <name val="Calibri"/>
      <family val="2"/>
      <scheme val="minor"/>
    </font>
    <font>
      <sz val="10"/>
      <color theme="0"/>
      <name val="Arial"/>
      <family val="2"/>
    </font>
    <font>
      <b/>
      <sz val="10"/>
      <color theme="6" tint="0.79998168889431442"/>
      <name val="Arial"/>
      <family val="2"/>
    </font>
    <font>
      <sz val="18"/>
      <name val="Trebuchet MS"/>
      <family val="2"/>
    </font>
    <font>
      <sz val="10"/>
      <color rgb="FFFF0000"/>
      <name val="Arial"/>
      <family val="2"/>
    </font>
    <font>
      <b/>
      <sz val="10"/>
      <color rgb="FF0070C0"/>
      <name val="Arial"/>
      <family val="2"/>
    </font>
    <font>
      <b/>
      <sz val="12"/>
      <name val="Arial"/>
      <family val="2"/>
    </font>
    <font>
      <b/>
      <sz val="16"/>
      <name val="Arial Black"/>
      <family val="2"/>
    </font>
    <font>
      <b/>
      <sz val="18"/>
      <name val="Arial Black"/>
      <family val="2"/>
    </font>
    <font>
      <sz val="12"/>
      <name val="Arial"/>
      <family val="2"/>
    </font>
    <font>
      <b/>
      <sz val="10"/>
      <color theme="0"/>
      <name val="Cambria"/>
      <family val="1"/>
      <scheme val="major"/>
    </font>
    <font>
      <b/>
      <sz val="9"/>
      <color theme="0"/>
      <name val="Cambria"/>
      <family val="1"/>
      <scheme val="major"/>
    </font>
    <font>
      <sz val="10"/>
      <color theme="0"/>
      <name val="Cambria"/>
      <family val="1"/>
      <scheme val="major"/>
    </font>
    <font>
      <sz val="12"/>
      <name val="Arial"/>
      <family val="2"/>
      <charset val="1"/>
    </font>
    <font>
      <sz val="12"/>
      <name val="Cambria"/>
      <family val="1"/>
      <charset val="1"/>
    </font>
    <font>
      <sz val="12"/>
      <color theme="0"/>
      <name val="Arial"/>
      <family val="2"/>
      <charset val="1"/>
    </font>
    <font>
      <sz val="11"/>
      <name val="Arial"/>
      <family val="2"/>
    </font>
  </fonts>
  <fills count="53">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4" tint="-0.249977111117893"/>
        <bgColor indexed="64"/>
      </patternFill>
    </fill>
    <fill>
      <patternFill patternType="lightGrid">
        <fgColor theme="5" tint="-0.499984740745262"/>
        <bgColor theme="5" tint="-0.24994659260841701"/>
      </patternFill>
    </fill>
    <fill>
      <patternFill patternType="solid">
        <fgColor rgb="FFFF0000"/>
        <bgColor indexed="64"/>
      </patternFill>
    </fill>
    <fill>
      <patternFill patternType="solid">
        <fgColor theme="0"/>
        <bgColor theme="0"/>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FF0000"/>
        <bgColor theme="0"/>
      </patternFill>
    </fill>
    <fill>
      <patternFill patternType="solid">
        <fgColor rgb="FF008000"/>
        <bgColor theme="0"/>
      </patternFill>
    </fill>
    <fill>
      <patternFill patternType="solid">
        <fgColor rgb="FFFFFF00"/>
        <bgColor auto="1"/>
      </patternFill>
    </fill>
    <fill>
      <patternFill patternType="solid">
        <fgColor rgb="FF0000FF"/>
        <bgColor theme="0"/>
      </patternFill>
    </fill>
    <fill>
      <patternFill patternType="solid">
        <fgColor rgb="FF00CC00"/>
        <bgColor theme="0"/>
      </patternFill>
    </fill>
    <fill>
      <patternFill patternType="solid">
        <fgColor rgb="FFFF9900"/>
        <bgColor theme="0"/>
      </patternFill>
    </fill>
    <fill>
      <patternFill patternType="solid">
        <fgColor rgb="FF00FFFF"/>
        <bgColor theme="0"/>
      </patternFill>
    </fill>
    <fill>
      <patternFill patternType="solid">
        <fgColor rgb="FFFF99FF"/>
        <bgColor theme="0"/>
      </patternFill>
    </fill>
    <fill>
      <patternFill patternType="solid">
        <fgColor rgb="FFFF00FF"/>
        <bgColor theme="0"/>
      </patternFill>
    </fill>
    <fill>
      <patternFill patternType="solid">
        <fgColor rgb="FF66FF99"/>
        <bgColor theme="0"/>
      </patternFill>
    </fill>
    <fill>
      <patternFill patternType="solid">
        <fgColor rgb="FFCCFFCC"/>
        <bgColor theme="0"/>
      </patternFill>
    </fill>
    <fill>
      <patternFill patternType="solid">
        <fgColor rgb="FF663300"/>
        <bgColor theme="0"/>
      </patternFill>
    </fill>
    <fill>
      <patternFill patternType="solid">
        <fgColor rgb="FF660066"/>
        <bgColor theme="0"/>
      </patternFill>
    </fill>
    <fill>
      <patternFill patternType="solid">
        <fgColor rgb="FF000066"/>
        <bgColor theme="0"/>
      </patternFill>
    </fill>
    <fill>
      <patternFill patternType="solid">
        <fgColor rgb="FF333333"/>
        <bgColor theme="0"/>
      </patternFill>
    </fill>
    <fill>
      <patternFill patternType="solid">
        <fgColor rgb="FF969696"/>
        <bgColor theme="0"/>
      </patternFill>
    </fill>
    <fill>
      <patternFill patternType="solid">
        <fgColor rgb="FF808000"/>
        <bgColor theme="0"/>
      </patternFill>
    </fill>
    <fill>
      <patternFill patternType="solid">
        <fgColor rgb="FF339966"/>
        <bgColor theme="0"/>
      </patternFill>
    </fill>
    <fill>
      <patternFill patternType="solid">
        <fgColor rgb="FFCC3300"/>
        <bgColor theme="0"/>
      </patternFill>
    </fill>
    <fill>
      <patternFill patternType="solid">
        <fgColor rgb="FF3366CC"/>
        <bgColor theme="0"/>
      </patternFill>
    </fill>
    <fill>
      <patternFill patternType="lightHorizontal">
        <fgColor theme="1" tint="0.34998626667073579"/>
        <bgColor theme="0"/>
      </patternFill>
    </fill>
    <fill>
      <patternFill patternType="lightVertical">
        <fgColor theme="1" tint="0.34998626667073579"/>
        <bgColor theme="0"/>
      </patternFill>
    </fill>
    <fill>
      <patternFill patternType="lightGrid">
        <fgColor theme="1" tint="0.34998626667073579"/>
        <bgColor theme="0"/>
      </patternFill>
    </fill>
    <fill>
      <gradientFill degree="90">
        <stop position="0">
          <color rgb="FFFF0000"/>
        </stop>
        <stop position="1">
          <color rgb="FFFFFF00"/>
        </stop>
      </gradientFill>
    </fill>
    <fill>
      <gradientFill degree="90">
        <stop position="0">
          <color rgb="FF00B0F0"/>
        </stop>
        <stop position="1">
          <color rgb="FFFFFF00"/>
        </stop>
      </gradientFill>
    </fill>
    <fill>
      <gradientFill degree="90">
        <stop position="0">
          <color theme="3" tint="-0.49803155613879818"/>
        </stop>
        <stop position="1">
          <color rgb="FFFFFF00"/>
        </stop>
      </gradientFill>
    </fill>
    <fill>
      <gradientFill degree="90">
        <stop position="0">
          <color theme="3" tint="-0.49803155613879818"/>
        </stop>
        <stop position="0.5">
          <color rgb="FFFFFF00"/>
        </stop>
        <stop position="1">
          <color theme="3" tint="-0.49803155613879818"/>
        </stop>
      </gradientFill>
    </fill>
    <fill>
      <gradientFill degree="90">
        <stop position="0">
          <color rgb="FFFF0000"/>
        </stop>
        <stop position="0.5">
          <color rgb="FFFFFF00"/>
        </stop>
        <stop position="1">
          <color rgb="FFFF0000"/>
        </stop>
      </gradientFill>
    </fill>
    <fill>
      <gradientFill degree="90">
        <stop position="0">
          <color rgb="FF00B0F0"/>
        </stop>
        <stop position="0.5">
          <color rgb="FFFFFF00"/>
        </stop>
        <stop position="1">
          <color rgb="FF00B0F0"/>
        </stop>
      </gradientFill>
    </fill>
    <fill>
      <patternFill patternType="solid">
        <fgColor rgb="FF7030A0"/>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5" tint="0.39997558519241921"/>
        <bgColor indexed="64"/>
      </patternFill>
    </fill>
  </fills>
  <borders count="1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medium">
        <color theme="1" tint="0.499984740745262"/>
      </left>
      <right/>
      <top style="medium">
        <color theme="1" tint="0.499984740745262"/>
      </top>
      <bottom style="medium">
        <color theme="1" tint="0.14996795556505021"/>
      </bottom>
      <diagonal/>
    </border>
    <border>
      <left/>
      <right/>
      <top style="medium">
        <color theme="1" tint="0.499984740745262"/>
      </top>
      <bottom style="medium">
        <color theme="1" tint="0.14996795556505021"/>
      </bottom>
      <diagonal/>
    </border>
    <border>
      <left/>
      <right style="medium">
        <color theme="1" tint="0.14996795556505021"/>
      </right>
      <top style="medium">
        <color theme="1" tint="0.499984740745262"/>
      </top>
      <bottom style="medium">
        <color theme="1" tint="0.14996795556505021"/>
      </bottom>
      <diagonal/>
    </border>
    <border>
      <left style="thin">
        <color theme="9" tint="0.59996337778862885"/>
      </left>
      <right style="medium">
        <color theme="5" tint="-0.499984740745262"/>
      </right>
      <top style="thin">
        <color theme="5" tint="-0.24994659260841701"/>
      </top>
      <bottom style="thin">
        <color theme="9" tint="0.59996337778862885"/>
      </bottom>
      <diagonal/>
    </border>
    <border>
      <left style="thin">
        <color theme="9" tint="0.59996337778862885"/>
      </left>
      <right style="medium">
        <color theme="5" tint="-0.499984740745262"/>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medium">
        <color theme="5" tint="-0.499984740745262"/>
      </bottom>
      <diagonal/>
    </border>
    <border>
      <left style="thin">
        <color theme="9" tint="0.59996337778862885"/>
      </left>
      <right style="medium">
        <color theme="5" tint="-0.499984740745262"/>
      </right>
      <top style="thin">
        <color theme="9" tint="0.59996337778862885"/>
      </top>
      <bottom style="medium">
        <color theme="5" tint="-0.499984740745262"/>
      </bottom>
      <diagonal/>
    </border>
    <border>
      <left style="medium">
        <color theme="5" tint="-0.499984740745262"/>
      </left>
      <right/>
      <top style="medium">
        <color theme="5" tint="-0.499984740745262"/>
      </top>
      <bottom style="thin">
        <color theme="5" tint="-0.24994659260841701"/>
      </bottom>
      <diagonal/>
    </border>
    <border>
      <left/>
      <right/>
      <top style="medium">
        <color theme="5" tint="-0.499984740745262"/>
      </top>
      <bottom style="thin">
        <color theme="5" tint="-0.24994659260841701"/>
      </bottom>
      <diagonal/>
    </border>
    <border>
      <left/>
      <right style="medium">
        <color theme="5" tint="-0.499984740745262"/>
      </right>
      <top style="medium">
        <color theme="5" tint="-0.499984740745262"/>
      </top>
      <bottom style="thin">
        <color theme="5"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medium">
        <color theme="5" tint="-0.499984740745262"/>
      </left>
      <right style="thin">
        <color theme="9" tint="0.39994506668294322"/>
      </right>
      <top/>
      <bottom style="thin">
        <color theme="9" tint="0.39994506668294322"/>
      </bottom>
      <diagonal/>
    </border>
    <border>
      <left style="thin">
        <color theme="9" tint="0.59996337778862885"/>
      </left>
      <right style="thin">
        <color theme="9" tint="0.59996337778862885"/>
      </right>
      <top style="thin">
        <color theme="5" tint="-0.24994659260841701"/>
      </top>
      <bottom style="thin">
        <color theme="9" tint="0.59996337778862885"/>
      </bottom>
      <diagonal/>
    </border>
    <border>
      <left style="medium">
        <color theme="5" tint="-0.499984740745262"/>
      </left>
      <right style="thin">
        <color theme="9" tint="0.59996337778862885"/>
      </right>
      <top style="thin">
        <color theme="5" tint="-0.24994659260841701"/>
      </top>
      <bottom style="thin">
        <color theme="9" tint="0.59996337778862885"/>
      </bottom>
      <diagonal/>
    </border>
    <border>
      <left/>
      <right/>
      <top style="thin">
        <color indexed="64"/>
      </top>
      <bottom/>
      <diagonal/>
    </border>
    <border>
      <left style="hair">
        <color auto="1"/>
      </left>
      <right style="thin">
        <color auto="1"/>
      </right>
      <top/>
      <bottom/>
      <diagonal/>
    </border>
    <border>
      <left style="medium">
        <color theme="5" tint="-0.499984740745262"/>
      </left>
      <right style="thin">
        <color theme="9" tint="0.39994506668294322"/>
      </right>
      <top style="thin">
        <color theme="9" tint="0.39994506668294322"/>
      </top>
      <bottom style="thin">
        <color theme="9" tint="0.39994506668294322"/>
      </bottom>
      <diagonal/>
    </border>
    <border>
      <left style="medium">
        <color theme="5" tint="-0.499984740745262"/>
      </left>
      <right style="thin">
        <color theme="9" tint="0.59996337778862885"/>
      </right>
      <top style="thin">
        <color theme="9" tint="0.59996337778862885"/>
      </top>
      <bottom style="thin">
        <color theme="9" tint="0.59996337778862885"/>
      </bottom>
      <diagonal/>
    </border>
    <border>
      <left style="thick">
        <color theme="0"/>
      </left>
      <right style="thick">
        <color theme="0"/>
      </right>
      <top style="thick">
        <color theme="0"/>
      </top>
      <bottom style="thick">
        <color theme="0"/>
      </bottom>
      <diagonal/>
    </border>
    <border>
      <left style="thin">
        <color theme="0" tint="-0.1498764000366222"/>
      </left>
      <right style="thin">
        <color theme="0" tint="-0.1498764000366222"/>
      </right>
      <top style="thin">
        <color theme="0" tint="-0.1498764000366222"/>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90691854609822"/>
      </top>
      <bottom style="thin">
        <color theme="0" tint="-0.14990691854609822"/>
      </bottom>
      <diagonal/>
    </border>
    <border>
      <left style="medium">
        <color theme="5" tint="-0.499984740745262"/>
      </left>
      <right style="thin">
        <color theme="9" tint="0.39994506668294322"/>
      </right>
      <top style="thin">
        <color theme="9" tint="0.39994506668294322"/>
      </top>
      <bottom style="medium">
        <color theme="5" tint="-0.499984740745262"/>
      </bottom>
      <diagonal/>
    </border>
    <border>
      <left style="medium">
        <color theme="5" tint="-0.499984740745262"/>
      </left>
      <right style="thin">
        <color theme="9" tint="0.59996337778862885"/>
      </right>
      <top style="thin">
        <color theme="9" tint="0.59996337778862885"/>
      </top>
      <bottom style="medium">
        <color theme="5" tint="-0.499984740745262"/>
      </bottom>
      <diagonal/>
    </border>
    <border>
      <left style="thin">
        <color theme="0" tint="-0.1498764000366222"/>
      </left>
      <right style="thin">
        <color theme="0" tint="-0.1498764000366222"/>
      </right>
      <top style="thin">
        <color theme="0" tint="-0.14990691854609822"/>
      </top>
      <bottom/>
      <diagonal/>
    </border>
    <border>
      <left/>
      <right style="thin">
        <color theme="0" tint="-0.1498764000366222"/>
      </right>
      <top style="thin">
        <color theme="0" tint="-0.14990691854609822"/>
      </top>
      <bottom/>
      <diagonal/>
    </border>
    <border>
      <left style="thick">
        <color theme="0"/>
      </left>
      <right style="thick">
        <color theme="0"/>
      </right>
      <top style="thick">
        <color theme="0"/>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0" tint="-0.1498764000366222"/>
      </left>
      <right style="thin">
        <color theme="0" tint="-0.1498764000366222"/>
      </right>
      <top/>
      <bottom style="thin">
        <color theme="0" tint="-0.14990691854609822"/>
      </bottom>
      <diagonal/>
    </border>
    <border>
      <left/>
      <right style="thin">
        <color theme="0" tint="-0.1498764000366222"/>
      </right>
      <top/>
      <bottom style="thin">
        <color theme="0" tint="-0.14990691854609822"/>
      </bottom>
      <diagonal/>
    </border>
    <border>
      <left style="thick">
        <color theme="0"/>
      </left>
      <right style="thick">
        <color theme="0"/>
      </right>
      <top/>
      <bottom style="thick">
        <color theme="0"/>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medium">
        <color theme="1"/>
      </left>
      <right/>
      <top/>
      <bottom style="thin">
        <color theme="5" tint="-0.24994659260841701"/>
      </bottom>
      <diagonal/>
    </border>
    <border>
      <left/>
      <right/>
      <top/>
      <bottom style="thin">
        <color theme="5" tint="-0.24994659260841701"/>
      </bottom>
      <diagonal/>
    </border>
    <border>
      <left/>
      <right style="medium">
        <color theme="1"/>
      </right>
      <top/>
      <bottom style="thin">
        <color theme="5" tint="-0.24994659260841701"/>
      </bottom>
      <diagonal/>
    </border>
    <border>
      <left style="thick">
        <color theme="0"/>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ck">
        <color theme="0"/>
      </left>
      <right style="hair">
        <color auto="1"/>
      </right>
      <top/>
      <bottom style="thin">
        <color auto="1"/>
      </bottom>
      <diagonal/>
    </border>
    <border>
      <left style="hair">
        <color auto="1"/>
      </left>
      <right style="thin">
        <color auto="1"/>
      </right>
      <top/>
      <bottom style="thin">
        <color auto="1"/>
      </bottom>
      <diagonal/>
    </border>
    <border>
      <left style="thin">
        <color theme="0" tint="-0.1498764000366222"/>
      </left>
      <right style="thin">
        <color theme="0" tint="-0.1498764000366222"/>
      </right>
      <top style="thin">
        <color theme="0" tint="-0.14990691854609822"/>
      </top>
      <bottom style="thin">
        <color theme="0" tint="-0.1498764000366222"/>
      </bottom>
      <diagonal/>
    </border>
    <border>
      <left style="thin">
        <color indexed="64"/>
      </left>
      <right/>
      <top style="thin">
        <color indexed="64"/>
      </top>
      <bottom/>
      <diagonal/>
    </border>
    <border>
      <left style="thin">
        <color auto="1"/>
      </left>
      <right style="thin">
        <color theme="0" tint="-0.14996795556505021"/>
      </right>
      <top style="thin">
        <color auto="1"/>
      </top>
      <bottom/>
      <diagonal/>
    </border>
    <border>
      <left style="thin">
        <color theme="0" tint="-0.14996795556505021"/>
      </left>
      <right style="thin">
        <color auto="1"/>
      </right>
      <top style="thin">
        <color auto="1"/>
      </top>
      <bottom/>
      <diagonal/>
    </border>
    <border>
      <left/>
      <right style="thin">
        <color indexed="64"/>
      </right>
      <top style="thin">
        <color indexed="64"/>
      </top>
      <bottom/>
      <diagonal/>
    </border>
    <border>
      <left style="thin">
        <color auto="1"/>
      </left>
      <right/>
      <top/>
      <bottom style="thin">
        <color theme="1"/>
      </bottom>
      <diagonal/>
    </border>
    <border>
      <left/>
      <right/>
      <top/>
      <bottom style="thin">
        <color theme="1"/>
      </bottom>
      <diagonal/>
    </border>
    <border>
      <left style="thin">
        <color auto="1"/>
      </left>
      <right style="thin">
        <color theme="0" tint="-0.14996795556505021"/>
      </right>
      <top/>
      <bottom style="thin">
        <color theme="1"/>
      </bottom>
      <diagonal/>
    </border>
    <border>
      <left style="thin">
        <color theme="0" tint="-0.14996795556505021"/>
      </left>
      <right style="thin">
        <color auto="1"/>
      </right>
      <top/>
      <bottom style="thin">
        <color theme="1"/>
      </bottom>
      <diagonal/>
    </border>
    <border>
      <left style="thin">
        <color theme="1"/>
      </left>
      <right/>
      <top style="thin">
        <color theme="1"/>
      </top>
      <bottom/>
      <diagonal/>
    </border>
    <border>
      <left style="thin">
        <color auto="1"/>
      </left>
      <right style="thin">
        <color theme="0" tint="-0.24994659260841701"/>
      </right>
      <top style="thin">
        <color theme="1"/>
      </top>
      <bottom/>
      <diagonal/>
    </border>
    <border>
      <left style="thin">
        <color theme="0" tint="-0.24994659260841701"/>
      </left>
      <right style="thin">
        <color theme="1"/>
      </right>
      <top style="thin">
        <color theme="1"/>
      </top>
      <bottom/>
      <diagonal/>
    </border>
    <border>
      <left style="thin">
        <color theme="1"/>
      </left>
      <right/>
      <top style="thin">
        <color indexed="64"/>
      </top>
      <bottom style="thin">
        <color theme="0" tint="-0.34998626667073579"/>
      </bottom>
      <diagonal/>
    </border>
    <border>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style="thin">
        <color theme="1"/>
      </left>
      <right/>
      <top/>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1"/>
      </right>
      <top/>
      <bottom style="thin">
        <color theme="0" tint="-0.24994659260841701"/>
      </bottom>
      <diagonal/>
    </border>
    <border>
      <left style="thin">
        <color theme="1"/>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1"/>
      </left>
      <right/>
      <top/>
      <bottom style="thin">
        <color theme="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1"/>
      </right>
      <top style="thin">
        <color theme="0" tint="-0.24994659260841701"/>
      </top>
      <bottom style="thin">
        <color indexed="64"/>
      </bottom>
      <diagonal/>
    </border>
    <border>
      <left style="thin">
        <color theme="1"/>
      </left>
      <right/>
      <top style="thin">
        <color theme="0" tint="-0.34998626667073579"/>
      </top>
      <bottom style="thin">
        <color theme="1"/>
      </bottom>
      <diagonal/>
    </border>
    <border>
      <left/>
      <right style="thin">
        <color auto="1"/>
      </right>
      <top style="thin">
        <color theme="0" tint="-0.34998626667073579"/>
      </top>
      <bottom style="thin">
        <color theme="1"/>
      </bottom>
      <diagonal/>
    </border>
    <border>
      <left style="thin">
        <color auto="1"/>
      </left>
      <right/>
      <top style="thin">
        <color theme="0" tint="-0.34998626667073579"/>
      </top>
      <bottom style="thin">
        <color theme="1"/>
      </bottom>
      <diagonal/>
    </border>
    <border>
      <left style="hair">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hair">
        <color indexed="64"/>
      </top>
      <bottom/>
      <diagonal/>
    </border>
  </borders>
  <cellStyleXfs count="108">
    <xf numFmtId="0" fontId="0"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0" borderId="0"/>
    <xf numFmtId="0" fontId="23" fillId="0" borderId="0" applyNumberFormat="0" applyFill="0" applyBorder="0" applyAlignment="0" applyProtection="0">
      <alignment vertical="top"/>
      <protection locked="0"/>
    </xf>
    <xf numFmtId="0" fontId="2" fillId="0" borderId="0"/>
  </cellStyleXfs>
  <cellXfs count="382">
    <xf numFmtId="0" fontId="0" fillId="0" borderId="0" xfId="0"/>
    <xf numFmtId="0" fontId="0" fillId="0" borderId="0" xfId="0" applyAlignment="1">
      <alignment vertical="center"/>
    </xf>
    <xf numFmtId="0" fontId="6" fillId="0" borderId="0" xfId="0"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xf numFmtId="0" fontId="0" fillId="0" borderId="11"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9" fillId="0" borderId="12" xfId="0" applyFont="1" applyBorder="1" applyAlignment="1">
      <alignment horizontal="center" vertical="center"/>
    </xf>
    <xf numFmtId="0" fontId="0" fillId="0" borderId="20" xfId="0" applyBorder="1"/>
    <xf numFmtId="0" fontId="0" fillId="0" borderId="8" xfId="0" applyBorder="1"/>
    <xf numFmtId="0" fontId="5" fillId="0" borderId="0" xfId="0" applyNumberFormat="1" applyFont="1" applyAlignment="1">
      <alignment horizontal="left" vertical="center"/>
    </xf>
    <xf numFmtId="0" fontId="4" fillId="3" borderId="22" xfId="0" applyFont="1" applyFill="1" applyBorder="1" applyAlignment="1">
      <alignment horizontal="center" vertical="center"/>
    </xf>
    <xf numFmtId="0" fontId="10" fillId="3" borderId="2" xfId="0" applyFont="1" applyFill="1" applyBorder="1" applyAlignment="1">
      <alignment horizontal="center" vertical="center"/>
    </xf>
    <xf numFmtId="0" fontId="15" fillId="2" borderId="14" xfId="0" applyFont="1" applyFill="1" applyBorder="1" applyAlignment="1">
      <alignment vertical="center"/>
    </xf>
    <xf numFmtId="0" fontId="16" fillId="2" borderId="15" xfId="0" applyFont="1" applyFill="1" applyBorder="1" applyAlignment="1">
      <alignment horizontal="center" vertical="center"/>
    </xf>
    <xf numFmtId="0" fontId="15" fillId="2" borderId="16" xfId="0" applyFont="1" applyFill="1" applyBorder="1" applyAlignment="1">
      <alignment vertical="center"/>
    </xf>
    <xf numFmtId="0" fontId="16" fillId="2" borderId="17" xfId="0" applyFont="1" applyFill="1" applyBorder="1" applyAlignment="1">
      <alignment horizontal="center" vertical="center"/>
    </xf>
    <xf numFmtId="0" fontId="15" fillId="2" borderId="18" xfId="0" applyFont="1" applyFill="1" applyBorder="1" applyAlignment="1">
      <alignment vertical="center"/>
    </xf>
    <xf numFmtId="0" fontId="16" fillId="2" borderId="19" xfId="0" applyFont="1" applyFill="1" applyBorder="1" applyAlignment="1">
      <alignment horizontal="center" vertical="center"/>
    </xf>
    <xf numFmtId="0" fontId="3" fillId="5" borderId="0" xfId="85" applyFill="1" applyBorder="1"/>
    <xf numFmtId="0" fontId="3" fillId="5" borderId="0" xfId="76" applyFill="1" applyBorder="1"/>
    <xf numFmtId="0" fontId="22" fillId="7" borderId="0" xfId="0" applyFont="1" applyFill="1" applyBorder="1" applyAlignment="1" applyProtection="1">
      <alignment horizontal="center" vertical="center" wrapText="1"/>
      <protection hidden="1"/>
    </xf>
    <xf numFmtId="0" fontId="3" fillId="0" borderId="0" xfId="76"/>
    <xf numFmtId="0" fontId="25" fillId="9" borderId="31" xfId="76" applyFont="1" applyFill="1" applyBorder="1" applyAlignment="1" applyProtection="1">
      <alignment horizontal="center" vertical="center"/>
      <protection hidden="1"/>
    </xf>
    <xf numFmtId="0" fontId="3" fillId="5" borderId="1" xfId="85" applyFill="1" applyBorder="1"/>
    <xf numFmtId="0" fontId="3" fillId="5" borderId="1" xfId="76" applyFill="1" applyBorder="1"/>
    <xf numFmtId="17" fontId="3" fillId="5" borderId="1" xfId="76" quotePrefix="1" applyNumberFormat="1" applyFill="1" applyBorder="1"/>
    <xf numFmtId="0" fontId="26" fillId="9" borderId="32" xfId="76" applyFont="1" applyFill="1" applyBorder="1" applyAlignment="1" applyProtection="1">
      <alignment horizontal="center" vertical="center"/>
      <protection hidden="1"/>
    </xf>
    <xf numFmtId="0" fontId="27" fillId="10" borderId="0" xfId="85" applyFont="1" applyFill="1" applyProtection="1">
      <protection hidden="1"/>
    </xf>
    <xf numFmtId="0" fontId="28" fillId="10" borderId="0" xfId="85" applyFont="1" applyFill="1" applyAlignment="1">
      <alignment horizontal="center" vertical="center" wrapText="1"/>
    </xf>
    <xf numFmtId="0" fontId="3" fillId="10" borderId="0" xfId="76" applyFill="1"/>
    <xf numFmtId="17" fontId="3" fillId="10" borderId="0" xfId="76" quotePrefix="1" applyNumberFormat="1" applyFill="1"/>
    <xf numFmtId="22" fontId="3" fillId="0" borderId="0" xfId="76" applyNumberFormat="1"/>
    <xf numFmtId="14" fontId="29" fillId="10" borderId="0" xfId="76" applyNumberFormat="1" applyFont="1" applyFill="1" applyAlignment="1" applyProtection="1">
      <alignment horizontal="center" vertical="center" wrapText="1"/>
      <protection hidden="1"/>
    </xf>
    <xf numFmtId="0" fontId="26" fillId="9" borderId="33" xfId="76" applyFont="1" applyFill="1" applyBorder="1" applyAlignment="1" applyProtection="1">
      <alignment horizontal="center" vertical="center"/>
      <protection hidden="1"/>
    </xf>
    <xf numFmtId="14" fontId="3" fillId="0" borderId="0" xfId="76" applyNumberFormat="1"/>
    <xf numFmtId="0" fontId="29" fillId="10" borderId="0" xfId="76" applyFont="1" applyFill="1" applyAlignment="1" applyProtection="1">
      <alignment horizontal="center" vertical="center" wrapText="1"/>
      <protection hidden="1"/>
    </xf>
    <xf numFmtId="0" fontId="3" fillId="0" borderId="0" xfId="76" applyAlignment="1" applyProtection="1">
      <alignment vertical="center"/>
      <protection hidden="1"/>
    </xf>
    <xf numFmtId="0" fontId="3" fillId="0" borderId="0" xfId="76" applyProtection="1">
      <protection hidden="1"/>
    </xf>
    <xf numFmtId="0" fontId="26" fillId="9" borderId="34" xfId="76" applyFont="1" applyFill="1" applyBorder="1" applyAlignment="1" applyProtection="1">
      <alignment horizontal="center" vertical="center"/>
      <protection hidden="1"/>
    </xf>
    <xf numFmtId="0" fontId="26" fillId="9" borderId="35" xfId="76" applyFont="1" applyFill="1" applyBorder="1" applyAlignment="1" applyProtection="1">
      <alignment horizontal="center" vertical="center"/>
      <protection hidden="1"/>
    </xf>
    <xf numFmtId="0" fontId="0" fillId="0" borderId="0" xfId="76" applyFont="1"/>
    <xf numFmtId="0" fontId="33" fillId="11" borderId="36" xfId="76" applyFont="1" applyFill="1" applyBorder="1" applyAlignment="1" applyProtection="1">
      <alignment horizontal="center" vertical="center"/>
      <protection hidden="1"/>
    </xf>
    <xf numFmtId="0" fontId="36" fillId="14" borderId="43" xfId="76" applyFont="1" applyFill="1" applyBorder="1" applyAlignment="1" applyProtection="1">
      <alignment horizontal="left" vertical="center"/>
      <protection hidden="1"/>
    </xf>
    <xf numFmtId="0" fontId="25" fillId="9" borderId="44" xfId="76" applyFont="1" applyFill="1" applyBorder="1" applyAlignment="1" applyProtection="1">
      <alignment horizontal="center" vertical="center"/>
      <protection hidden="1"/>
    </xf>
    <xf numFmtId="0" fontId="25" fillId="0" borderId="0" xfId="76" applyFont="1" applyAlignment="1" applyProtection="1">
      <alignment horizontal="center" vertical="center"/>
      <protection hidden="1"/>
    </xf>
    <xf numFmtId="0" fontId="25" fillId="0" borderId="0" xfId="76" applyFont="1" applyAlignment="1" applyProtection="1">
      <alignment vertical="center"/>
      <protection hidden="1"/>
    </xf>
    <xf numFmtId="0" fontId="36" fillId="14" borderId="45" xfId="76" applyFont="1" applyFill="1" applyBorder="1" applyAlignment="1" applyProtection="1">
      <alignment horizontal="left" vertical="center"/>
      <protection hidden="1"/>
    </xf>
    <xf numFmtId="0" fontId="3" fillId="0" borderId="0" xfId="76" applyBorder="1" applyProtection="1">
      <protection hidden="1"/>
    </xf>
    <xf numFmtId="0" fontId="3" fillId="0" borderId="46" xfId="76" applyBorder="1" applyProtection="1">
      <protection hidden="1"/>
    </xf>
    <xf numFmtId="0" fontId="3" fillId="0" borderId="25" xfId="76" applyBorder="1" applyProtection="1">
      <protection hidden="1"/>
    </xf>
    <xf numFmtId="0" fontId="33" fillId="0" borderId="23" xfId="76" applyFont="1" applyBorder="1" applyAlignment="1">
      <alignment horizontal="center" vertical="center"/>
    </xf>
    <xf numFmtId="0" fontId="33" fillId="0" borderId="47" xfId="76" applyFont="1" applyBorder="1" applyAlignment="1">
      <alignment horizontal="center" vertical="center"/>
    </xf>
    <xf numFmtId="0" fontId="3" fillId="0" borderId="0" xfId="76" applyNumberFormat="1"/>
    <xf numFmtId="0" fontId="33" fillId="14" borderId="48" xfId="76" applyFont="1" applyFill="1" applyBorder="1" applyAlignment="1" applyProtection="1">
      <alignment horizontal="left" vertical="center"/>
      <protection hidden="1"/>
    </xf>
    <xf numFmtId="0" fontId="3" fillId="0" borderId="0" xfId="76" applyAlignment="1" applyProtection="1">
      <alignment horizontal="center" vertical="center"/>
      <protection hidden="1"/>
    </xf>
    <xf numFmtId="0" fontId="33" fillId="14" borderId="49" xfId="76" applyFont="1" applyFill="1" applyBorder="1" applyAlignment="1" applyProtection="1">
      <alignment horizontal="left" vertical="center"/>
      <protection hidden="1"/>
    </xf>
    <xf numFmtId="0" fontId="37" fillId="15" borderId="50" xfId="76" applyFont="1" applyFill="1" applyBorder="1" applyAlignment="1">
      <alignment horizontal="center" vertical="center"/>
    </xf>
    <xf numFmtId="0" fontId="3" fillId="0" borderId="42" xfId="85" applyBorder="1" applyAlignment="1">
      <alignment horizontal="center" vertical="center"/>
    </xf>
    <xf numFmtId="0" fontId="3" fillId="0" borderId="13" xfId="85" applyBorder="1" applyAlignment="1">
      <alignment horizontal="center" vertical="center"/>
    </xf>
    <xf numFmtId="0" fontId="21" fillId="9" borderId="51" xfId="76" applyFont="1" applyFill="1" applyBorder="1" applyAlignment="1" applyProtection="1">
      <alignment horizontal="center" vertical="center"/>
      <protection hidden="1"/>
    </xf>
    <xf numFmtId="0" fontId="38" fillId="0" borderId="52" xfId="76" applyFont="1" applyBorder="1" applyAlignment="1" applyProtection="1">
      <alignment horizontal="left" indent="1"/>
      <protection hidden="1"/>
    </xf>
    <xf numFmtId="0" fontId="37" fillId="16" borderId="50" xfId="76" applyFont="1" applyFill="1" applyBorder="1" applyAlignment="1">
      <alignment horizontal="center" vertical="center"/>
    </xf>
    <xf numFmtId="0" fontId="3" fillId="0" borderId="7" xfId="85" applyBorder="1" applyAlignment="1">
      <alignment horizontal="center" vertical="center"/>
    </xf>
    <xf numFmtId="0" fontId="3" fillId="0" borderId="9" xfId="85" applyBorder="1" applyAlignment="1">
      <alignment horizontal="center" vertical="center"/>
    </xf>
    <xf numFmtId="14" fontId="0" fillId="0" borderId="0" xfId="76" applyNumberFormat="1" applyFont="1"/>
    <xf numFmtId="0" fontId="21" fillId="9" borderId="53" xfId="76" applyFont="1" applyFill="1" applyBorder="1" applyAlignment="1" applyProtection="1">
      <alignment horizontal="center" vertical="center"/>
      <protection hidden="1"/>
    </xf>
    <xf numFmtId="0" fontId="37" fillId="17" borderId="50" xfId="76" applyFont="1" applyFill="1" applyBorder="1" applyAlignment="1">
      <alignment horizontal="center" vertical="center"/>
    </xf>
    <xf numFmtId="0" fontId="39" fillId="18" borderId="50" xfId="76" applyFont="1" applyFill="1" applyBorder="1" applyAlignment="1">
      <alignment horizontal="center" vertical="center"/>
    </xf>
    <xf numFmtId="0" fontId="37" fillId="19" borderId="50" xfId="76" applyFont="1" applyFill="1" applyBorder="1" applyAlignment="1">
      <alignment horizontal="center" vertical="center"/>
    </xf>
    <xf numFmtId="0" fontId="33" fillId="14" borderId="54" xfId="76" applyFont="1" applyFill="1" applyBorder="1" applyAlignment="1" applyProtection="1">
      <alignment horizontal="left" vertical="center"/>
      <protection hidden="1"/>
    </xf>
    <xf numFmtId="0" fontId="33" fillId="14" borderId="55" xfId="76" applyFont="1" applyFill="1" applyBorder="1" applyAlignment="1" applyProtection="1">
      <alignment horizontal="left" vertical="center"/>
      <protection hidden="1"/>
    </xf>
    <xf numFmtId="0" fontId="37" fillId="20" borderId="50" xfId="76" applyFont="1" applyFill="1" applyBorder="1" applyAlignment="1">
      <alignment horizontal="center" vertical="center"/>
    </xf>
    <xf numFmtId="0" fontId="40" fillId="10" borderId="0" xfId="76" applyFont="1" applyFill="1" applyAlignment="1" applyProtection="1">
      <alignment vertical="center"/>
      <protection hidden="1"/>
    </xf>
    <xf numFmtId="0" fontId="3" fillId="0" borderId="0" xfId="85" applyProtection="1">
      <protection hidden="1"/>
    </xf>
    <xf numFmtId="0" fontId="3" fillId="0" borderId="24" xfId="76" applyBorder="1" applyProtection="1">
      <protection hidden="1"/>
    </xf>
    <xf numFmtId="0" fontId="40" fillId="10" borderId="0" xfId="76" applyNumberFormat="1" applyFont="1" applyFill="1" applyProtection="1">
      <protection hidden="1"/>
    </xf>
    <xf numFmtId="0" fontId="3" fillId="0" borderId="25" xfId="76" applyBorder="1" applyAlignment="1" applyProtection="1">
      <alignment horizontal="center" vertical="center"/>
      <protection hidden="1"/>
    </xf>
    <xf numFmtId="0" fontId="41" fillId="9" borderId="53" xfId="76" applyFont="1" applyFill="1" applyBorder="1" applyAlignment="1" applyProtection="1">
      <alignment horizontal="center" vertical="center"/>
      <protection hidden="1"/>
    </xf>
    <xf numFmtId="0" fontId="37" fillId="22" borderId="50" xfId="76" applyFont="1" applyFill="1" applyBorder="1" applyAlignment="1">
      <alignment horizontal="center" vertical="center"/>
    </xf>
    <xf numFmtId="0" fontId="37" fillId="23" borderId="50" xfId="76" applyFont="1" applyFill="1" applyBorder="1" applyAlignment="1">
      <alignment horizontal="center" vertical="center"/>
    </xf>
    <xf numFmtId="164" fontId="40" fillId="10" borderId="0" xfId="76" applyNumberFormat="1" applyFont="1" applyFill="1" applyProtection="1">
      <protection hidden="1"/>
    </xf>
    <xf numFmtId="0" fontId="37" fillId="24" borderId="50" xfId="76" applyFont="1" applyFill="1" applyBorder="1" applyAlignment="1">
      <alignment horizontal="center" vertical="center"/>
    </xf>
    <xf numFmtId="0" fontId="37" fillId="25" borderId="50" xfId="76" applyFont="1" applyFill="1" applyBorder="1" applyAlignment="1">
      <alignment horizontal="center" vertical="center"/>
    </xf>
    <xf numFmtId="0" fontId="39" fillId="26" borderId="50" xfId="76" applyFont="1" applyFill="1" applyBorder="1" applyAlignment="1">
      <alignment horizontal="center" vertical="center"/>
    </xf>
    <xf numFmtId="0" fontId="39" fillId="27" borderId="50" xfId="76" applyFont="1" applyFill="1" applyBorder="1" applyAlignment="1">
      <alignment horizontal="center" vertical="center"/>
    </xf>
    <xf numFmtId="0" fontId="39" fillId="28" borderId="50" xfId="76" applyFont="1" applyFill="1" applyBorder="1" applyAlignment="1">
      <alignment horizontal="center" vertical="center"/>
    </xf>
    <xf numFmtId="0" fontId="39" fillId="29" borderId="50" xfId="76" applyFont="1" applyFill="1" applyBorder="1" applyAlignment="1">
      <alignment horizontal="center" vertical="center"/>
    </xf>
    <xf numFmtId="0" fontId="3" fillId="0" borderId="25" xfId="76" applyBorder="1" applyAlignment="1" applyProtection="1">
      <alignment vertical="center"/>
      <protection hidden="1"/>
    </xf>
    <xf numFmtId="0" fontId="39" fillId="31" borderId="50" xfId="76" applyFont="1" applyFill="1" applyBorder="1" applyAlignment="1">
      <alignment horizontal="center" vertical="center"/>
    </xf>
    <xf numFmtId="0" fontId="39" fillId="32" borderId="50" xfId="76" applyFont="1" applyFill="1" applyBorder="1" applyAlignment="1">
      <alignment horizontal="center" vertical="center"/>
    </xf>
    <xf numFmtId="0" fontId="39" fillId="33" borderId="50" xfId="76" applyFont="1" applyFill="1" applyBorder="1" applyAlignment="1">
      <alignment horizontal="center" vertical="center"/>
    </xf>
    <xf numFmtId="0" fontId="39" fillId="34" borderId="50" xfId="76" applyFont="1" applyFill="1" applyBorder="1" applyAlignment="1">
      <alignment horizontal="center" vertical="center"/>
    </xf>
    <xf numFmtId="0" fontId="37" fillId="35" borderId="50" xfId="76" applyFont="1" applyFill="1" applyBorder="1" applyAlignment="1">
      <alignment horizontal="center" vertical="center"/>
    </xf>
    <xf numFmtId="0" fontId="37" fillId="36" borderId="50" xfId="76" applyFont="1" applyFill="1" applyBorder="1" applyAlignment="1">
      <alignment horizontal="center" vertical="center"/>
    </xf>
    <xf numFmtId="0" fontId="37" fillId="37" borderId="50" xfId="76" applyFont="1" applyFill="1" applyBorder="1" applyAlignment="1">
      <alignment horizontal="center" vertical="center"/>
    </xf>
    <xf numFmtId="0" fontId="37" fillId="38" borderId="50" xfId="76" applyFont="1" applyFill="1" applyBorder="1" applyAlignment="1">
      <alignment horizontal="center" vertical="center"/>
    </xf>
    <xf numFmtId="0" fontId="37" fillId="40" borderId="50" xfId="76" applyFont="1" applyFill="1" applyBorder="1" applyAlignment="1">
      <alignment horizontal="center" vertical="center"/>
    </xf>
    <xf numFmtId="0" fontId="3" fillId="0" borderId="52" xfId="76" applyBorder="1" applyAlignment="1" applyProtection="1">
      <alignment horizontal="left" indent="1"/>
      <protection hidden="1"/>
    </xf>
    <xf numFmtId="0" fontId="37" fillId="41" borderId="50" xfId="76" applyFont="1" applyFill="1" applyBorder="1" applyAlignment="1">
      <alignment horizontal="center" vertical="center"/>
    </xf>
    <xf numFmtId="0" fontId="37" fillId="42" borderId="50" xfId="76" applyFont="1" applyFill="1" applyBorder="1" applyAlignment="1">
      <alignment horizontal="center" vertical="center"/>
    </xf>
    <xf numFmtId="0" fontId="37" fillId="43" borderId="50" xfId="76" applyFont="1" applyFill="1" applyBorder="1" applyAlignment="1">
      <alignment horizontal="center" vertical="center"/>
    </xf>
    <xf numFmtId="0" fontId="3" fillId="44" borderId="50" xfId="76" applyFill="1" applyBorder="1"/>
    <xf numFmtId="0" fontId="21" fillId="9" borderId="77" xfId="76" applyFont="1" applyFill="1" applyBorder="1" applyAlignment="1" applyProtection="1">
      <alignment horizontal="center" vertical="center"/>
      <protection hidden="1"/>
    </xf>
    <xf numFmtId="0" fontId="37" fillId="9" borderId="0" xfId="76" applyFont="1" applyFill="1" applyBorder="1" applyAlignment="1" applyProtection="1">
      <alignment horizontal="center" vertical="center"/>
      <protection hidden="1"/>
    </xf>
    <xf numFmtId="0" fontId="3" fillId="0" borderId="0" xfId="76" applyBorder="1" applyAlignment="1" applyProtection="1">
      <alignment horizontal="left" indent="1"/>
      <protection hidden="1"/>
    </xf>
    <xf numFmtId="0" fontId="40" fillId="10" borderId="0" xfId="76" applyFont="1" applyFill="1" applyProtection="1">
      <protection hidden="1"/>
    </xf>
    <xf numFmtId="0" fontId="21" fillId="0" borderId="26" xfId="76" applyFont="1" applyBorder="1" applyAlignment="1" applyProtection="1">
      <alignment vertical="center"/>
      <protection hidden="1"/>
    </xf>
    <xf numFmtId="0" fontId="3" fillId="0" borderId="1" xfId="76" applyBorder="1" applyAlignment="1" applyProtection="1">
      <alignment vertical="center"/>
      <protection hidden="1"/>
    </xf>
    <xf numFmtId="0" fontId="3" fillId="0" borderId="3" xfId="76" applyBorder="1" applyAlignment="1" applyProtection="1">
      <alignment vertical="center"/>
      <protection hidden="1"/>
    </xf>
    <xf numFmtId="0" fontId="42" fillId="45" borderId="0" xfId="76" applyFont="1" applyFill="1" applyBorder="1" applyAlignment="1" applyProtection="1">
      <alignment horizontal="left" vertical="center"/>
      <protection hidden="1"/>
    </xf>
    <xf numFmtId="0" fontId="26" fillId="9" borderId="0" xfId="76" applyFont="1" applyFill="1" applyBorder="1" applyAlignment="1" applyProtection="1">
      <alignment horizontal="center" vertical="center"/>
      <protection hidden="1"/>
    </xf>
    <xf numFmtId="0" fontId="3" fillId="45" borderId="0" xfId="76" applyFill="1" applyAlignment="1" applyProtection="1">
      <alignment horizontal="center" vertical="center"/>
      <protection hidden="1"/>
    </xf>
    <xf numFmtId="0" fontId="33" fillId="45" borderId="0" xfId="76" applyFont="1" applyFill="1" applyBorder="1" applyAlignment="1" applyProtection="1">
      <alignment horizontal="left" vertical="center"/>
      <protection hidden="1"/>
    </xf>
    <xf numFmtId="0" fontId="3" fillId="45" borderId="0" xfId="76" applyFill="1" applyAlignment="1" applyProtection="1">
      <alignment vertical="center"/>
      <protection hidden="1"/>
    </xf>
    <xf numFmtId="0" fontId="21" fillId="45" borderId="0" xfId="76" applyFont="1" applyFill="1" applyBorder="1" applyAlignment="1" applyProtection="1">
      <alignment vertical="center"/>
      <protection hidden="1"/>
    </xf>
    <xf numFmtId="0" fontId="3" fillId="45" borderId="0" xfId="76" applyFill="1" applyBorder="1" applyAlignment="1" applyProtection="1">
      <alignment vertical="center"/>
      <protection hidden="1"/>
    </xf>
    <xf numFmtId="0" fontId="40" fillId="10" borderId="0" xfId="76" applyFont="1" applyFill="1"/>
    <xf numFmtId="0" fontId="3" fillId="10" borderId="0" xfId="76" applyFill="1" applyAlignment="1">
      <alignment vertical="center"/>
    </xf>
    <xf numFmtId="0" fontId="3" fillId="10" borderId="0" xfId="85" applyFill="1"/>
    <xf numFmtId="0" fontId="43" fillId="14" borderId="0" xfId="76" applyFont="1" applyFill="1" applyBorder="1" applyAlignment="1" applyProtection="1">
      <alignment horizontal="right" vertical="center"/>
      <protection hidden="1"/>
    </xf>
    <xf numFmtId="0" fontId="3" fillId="0" borderId="0" xfId="76" applyAlignment="1">
      <alignment vertical="center"/>
    </xf>
    <xf numFmtId="0" fontId="3" fillId="0" borderId="0" xfId="85"/>
    <xf numFmtId="0" fontId="3" fillId="5" borderId="0" xfId="85" applyFill="1"/>
    <xf numFmtId="0" fontId="45" fillId="5" borderId="0" xfId="85" applyFont="1" applyFill="1" applyAlignment="1">
      <alignment vertical="center"/>
    </xf>
    <xf numFmtId="0" fontId="3" fillId="46" borderId="0" xfId="85" applyFill="1"/>
    <xf numFmtId="0" fontId="0" fillId="46" borderId="0" xfId="0" applyFill="1"/>
    <xf numFmtId="0" fontId="18" fillId="46" borderId="0" xfId="85" applyFont="1" applyFill="1"/>
    <xf numFmtId="0" fontId="45" fillId="47" borderId="46" xfId="85" applyFont="1" applyFill="1" applyBorder="1" applyAlignment="1">
      <alignment horizontal="center" vertical="center" wrapText="1"/>
    </xf>
    <xf numFmtId="0" fontId="45" fillId="47" borderId="83" xfId="85" applyFont="1" applyFill="1" applyBorder="1" applyAlignment="1">
      <alignment horizontal="center" vertical="center"/>
    </xf>
    <xf numFmtId="0" fontId="3" fillId="4" borderId="39" xfId="85" applyFill="1" applyBorder="1" applyAlignment="1">
      <alignment horizontal="center" vertical="center"/>
    </xf>
    <xf numFmtId="0" fontId="3" fillId="4" borderId="41" xfId="85" applyFill="1" applyBorder="1" applyAlignment="1">
      <alignment horizontal="center" vertical="center"/>
    </xf>
    <xf numFmtId="0" fontId="26" fillId="9" borderId="86" xfId="76" applyFont="1" applyFill="1" applyBorder="1" applyAlignment="1" applyProtection="1">
      <alignment horizontal="center" vertical="center"/>
      <protection hidden="1"/>
    </xf>
    <xf numFmtId="0" fontId="0" fillId="0" borderId="0" xfId="0" applyAlignment="1">
      <alignment horizontal="center" vertical="center"/>
    </xf>
    <xf numFmtId="0" fontId="3" fillId="0" borderId="89" xfId="85" applyBorder="1" applyAlignment="1">
      <alignment horizontal="center" vertical="center"/>
    </xf>
    <xf numFmtId="0" fontId="3" fillId="14" borderId="90" xfId="85" applyFill="1" applyBorder="1" applyAlignment="1">
      <alignment horizontal="center" vertical="center"/>
    </xf>
    <xf numFmtId="0" fontId="3" fillId="0" borderId="91" xfId="85" applyBorder="1" applyAlignment="1">
      <alignment horizontal="center" vertical="center"/>
    </xf>
    <xf numFmtId="0" fontId="3" fillId="0" borderId="0" xfId="85" applyAlignment="1">
      <alignment horizontal="center"/>
    </xf>
    <xf numFmtId="0" fontId="26" fillId="9" borderId="92" xfId="76" applyFont="1" applyFill="1" applyBorder="1" applyAlignment="1" applyProtection="1">
      <alignment horizontal="center" vertical="center"/>
      <protection hidden="1"/>
    </xf>
    <xf numFmtId="0" fontId="3" fillId="0" borderId="95" xfId="85" applyBorder="1" applyAlignment="1">
      <alignment horizontal="center" vertical="center"/>
    </xf>
    <xf numFmtId="0" fontId="3" fillId="14" borderId="96" xfId="85" applyFill="1" applyBorder="1" applyAlignment="1">
      <alignment horizontal="center" vertical="center"/>
    </xf>
    <xf numFmtId="0" fontId="3" fillId="0" borderId="97" xfId="85" applyBorder="1" applyAlignment="1">
      <alignment horizontal="center" vertical="center"/>
    </xf>
    <xf numFmtId="0" fontId="26" fillId="9" borderId="98" xfId="76" applyFont="1" applyFill="1" applyBorder="1" applyAlignment="1" applyProtection="1">
      <alignment horizontal="center" vertical="center"/>
      <protection hidden="1"/>
    </xf>
    <xf numFmtId="0" fontId="3" fillId="0" borderId="99" xfId="85" applyBorder="1" applyAlignment="1">
      <alignment horizontal="left" indent="1"/>
    </xf>
    <xf numFmtId="0" fontId="25" fillId="9" borderId="98" xfId="76" applyFont="1" applyFill="1" applyBorder="1" applyAlignment="1" applyProtection="1">
      <alignment horizontal="center" vertical="center"/>
      <protection hidden="1"/>
    </xf>
    <xf numFmtId="0" fontId="3" fillId="14" borderId="96" xfId="85" applyFill="1" applyBorder="1" applyAlignment="1" applyProtection="1">
      <alignment horizontal="center" vertical="center"/>
    </xf>
    <xf numFmtId="0" fontId="26" fillId="9" borderId="100" xfId="76" applyFont="1" applyFill="1" applyBorder="1" applyAlignment="1" applyProtection="1">
      <alignment horizontal="center" vertical="center"/>
      <protection hidden="1"/>
    </xf>
    <xf numFmtId="0" fontId="0" fillId="0" borderId="83" xfId="0" applyBorder="1" applyAlignment="1">
      <alignment horizontal="center" vertical="center"/>
    </xf>
    <xf numFmtId="0" fontId="26" fillId="9" borderId="101" xfId="76" applyFont="1" applyFill="1" applyBorder="1" applyAlignment="1" applyProtection="1">
      <alignment horizontal="center" vertical="center"/>
      <protection hidden="1"/>
    </xf>
    <xf numFmtId="0" fontId="3" fillId="0" borderId="102" xfId="85" applyBorder="1" applyAlignment="1">
      <alignment horizontal="left" indent="1"/>
    </xf>
    <xf numFmtId="0" fontId="3" fillId="0" borderId="103" xfId="85" applyBorder="1" applyAlignment="1">
      <alignment horizontal="center" vertical="center"/>
    </xf>
    <xf numFmtId="0" fontId="3" fillId="14" borderId="104" xfId="85" applyFill="1" applyBorder="1" applyAlignment="1">
      <alignment horizontal="center" vertical="center"/>
    </xf>
    <xf numFmtId="0" fontId="3" fillId="0" borderId="105" xfId="85" applyBorder="1" applyAlignment="1">
      <alignment horizontal="center" vertical="center"/>
    </xf>
    <xf numFmtId="0" fontId="0" fillId="0" borderId="8" xfId="0" applyBorder="1" applyAlignment="1">
      <alignment horizontal="center" vertical="center"/>
    </xf>
    <xf numFmtId="0" fontId="3" fillId="0" borderId="0" xfId="85" applyAlignment="1">
      <alignment horizontal="center" vertical="center"/>
    </xf>
    <xf numFmtId="0" fontId="3" fillId="3" borderId="0" xfId="85" applyFill="1" applyAlignment="1">
      <alignment horizontal="center" vertical="center"/>
    </xf>
    <xf numFmtId="0" fontId="3" fillId="8" borderId="0" xfId="85" applyFill="1" applyAlignment="1">
      <alignment horizontal="center" vertical="center"/>
    </xf>
    <xf numFmtId="0" fontId="3" fillId="0" borderId="0" xfId="85" applyFill="1" applyAlignment="1">
      <alignment horizontal="center" vertical="center"/>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3" fillId="3" borderId="0" xfId="85" applyFill="1" applyAlignment="1">
      <alignment horizontal="center"/>
    </xf>
    <xf numFmtId="0" fontId="3" fillId="8" borderId="0" xfId="85" applyFill="1" applyAlignment="1">
      <alignment horizontal="center"/>
    </xf>
    <xf numFmtId="1" fontId="3" fillId="0" borderId="0" xfId="85" applyNumberFormat="1" applyAlignment="1">
      <alignment horizontal="center"/>
    </xf>
    <xf numFmtId="0" fontId="47" fillId="2" borderId="13" xfId="0" applyFont="1" applyFill="1" applyBorder="1" applyAlignment="1">
      <alignment horizontal="left" vertical="center"/>
    </xf>
    <xf numFmtId="0" fontId="47" fillId="2" borderId="9" xfId="0" applyFont="1" applyFill="1" applyBorder="1" applyAlignment="1">
      <alignment horizontal="left" vertical="center"/>
    </xf>
    <xf numFmtId="0" fontId="47" fillId="2" borderId="9" xfId="0" quotePrefix="1" applyFont="1" applyFill="1" applyBorder="1" applyAlignment="1">
      <alignment horizontal="left" vertical="center"/>
    </xf>
    <xf numFmtId="0" fontId="47" fillId="2" borderId="9" xfId="0" applyFont="1" applyFill="1" applyBorder="1" applyAlignment="1">
      <alignment horizontal="left" vertical="center" wrapText="1"/>
    </xf>
    <xf numFmtId="15" fontId="47" fillId="2" borderId="9" xfId="0" quotePrefix="1" applyNumberFormat="1" applyFont="1" applyFill="1" applyBorder="1" applyAlignment="1">
      <alignment horizontal="left" vertical="center"/>
    </xf>
    <xf numFmtId="0" fontId="47" fillId="2" borderId="9" xfId="0" applyNumberFormat="1" applyFont="1" applyFill="1" applyBorder="1" applyAlignment="1">
      <alignment horizontal="left" vertical="center"/>
    </xf>
    <xf numFmtId="0" fontId="47" fillId="2" borderId="11" xfId="0" quotePrefix="1" applyNumberFormat="1" applyFont="1" applyFill="1" applyBorder="1" applyAlignment="1">
      <alignment horizontal="left" vertical="center"/>
    </xf>
    <xf numFmtId="0" fontId="9" fillId="0" borderId="0" xfId="0" applyFont="1" applyFill="1" applyBorder="1" applyAlignment="1">
      <alignment vertical="center"/>
    </xf>
    <xf numFmtId="0" fontId="48" fillId="0" borderId="0" xfId="0" applyFont="1"/>
    <xf numFmtId="0" fontId="48" fillId="0" borderId="0" xfId="0" applyFont="1" applyAlignment="1">
      <alignment vertical="center"/>
    </xf>
    <xf numFmtId="0" fontId="3" fillId="0" borderId="0" xfId="0" applyFont="1"/>
    <xf numFmtId="0" fontId="4" fillId="3" borderId="107" xfId="0" applyFont="1" applyFill="1" applyBorder="1" applyAlignment="1">
      <alignment horizontal="center" vertical="center"/>
    </xf>
    <xf numFmtId="0" fontId="3" fillId="4" borderId="67" xfId="0" applyFont="1" applyFill="1" applyBorder="1" applyAlignment="1">
      <alignment horizontal="center" vertical="center" wrapText="1"/>
    </xf>
    <xf numFmtId="0" fontId="3" fillId="4" borderId="106" xfId="0" applyFont="1" applyFill="1" applyBorder="1" applyAlignment="1">
      <alignment horizontal="center" vertical="center"/>
    </xf>
    <xf numFmtId="0" fontId="3" fillId="4" borderId="106" xfId="0" applyFont="1" applyFill="1" applyBorder="1" applyAlignment="1">
      <alignment horizontal="left" vertical="center" wrapText="1"/>
    </xf>
    <xf numFmtId="0" fontId="3" fillId="4" borderId="68" xfId="0" applyFont="1" applyFill="1" applyBorder="1" applyAlignment="1">
      <alignment vertical="top" wrapText="1"/>
    </xf>
    <xf numFmtId="0" fontId="49" fillId="0" borderId="21" xfId="0" applyFont="1" applyFill="1" applyBorder="1" applyAlignment="1">
      <alignment horizontal="center" vertical="center"/>
    </xf>
    <xf numFmtId="0" fontId="3" fillId="0" borderId="9" xfId="0" applyFont="1" applyFill="1" applyBorder="1" applyAlignment="1">
      <alignment vertical="top" wrapText="1"/>
    </xf>
    <xf numFmtId="0" fontId="49" fillId="4" borderId="21" xfId="0" applyFont="1" applyFill="1" applyBorder="1" applyAlignment="1">
      <alignment horizontal="center" vertical="center"/>
    </xf>
    <xf numFmtId="0" fontId="3" fillId="4" borderId="9" xfId="0" applyFont="1" applyFill="1" applyBorder="1" applyAlignment="1">
      <alignment vertical="top" wrapText="1"/>
    </xf>
    <xf numFmtId="0" fontId="3" fillId="4" borderId="106" xfId="0" applyFont="1" applyFill="1" applyBorder="1" applyAlignment="1">
      <alignment horizontal="center" vertical="center" wrapText="1"/>
    </xf>
    <xf numFmtId="0" fontId="3" fillId="0" borderId="0" xfId="0" applyFont="1" applyFill="1"/>
    <xf numFmtId="0" fontId="2" fillId="0" borderId="0" xfId="107" applyAlignment="1"/>
    <xf numFmtId="0" fontId="2" fillId="0" borderId="111" xfId="107" applyBorder="1" applyAlignment="1">
      <alignment horizontal="left"/>
    </xf>
    <xf numFmtId="20" fontId="2" fillId="0" borderId="111" xfId="107" applyNumberFormat="1" applyBorder="1" applyAlignment="1">
      <alignment horizontal="center"/>
    </xf>
    <xf numFmtId="0" fontId="2" fillId="0" borderId="111" xfId="107" applyBorder="1" applyAlignment="1">
      <alignment horizontal="center"/>
    </xf>
    <xf numFmtId="0" fontId="2" fillId="0" borderId="0" xfId="107"/>
    <xf numFmtId="0" fontId="4" fillId="3" borderId="22" xfId="0" applyFont="1" applyFill="1" applyBorder="1" applyAlignment="1">
      <alignment horizontal="center" vertical="center" wrapText="1"/>
    </xf>
    <xf numFmtId="0" fontId="0" fillId="0" borderId="0" xfId="0" applyBorder="1"/>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20" xfId="0" applyBorder="1" applyAlignment="1">
      <alignment horizontal="center" vertical="top"/>
    </xf>
    <xf numFmtId="0" fontId="0" fillId="0" borderId="20" xfId="0" applyBorder="1" applyAlignment="1">
      <alignment vertical="top" wrapText="1"/>
    </xf>
    <xf numFmtId="0" fontId="0" fillId="0" borderId="8" xfId="0" applyBorder="1" applyAlignment="1">
      <alignment horizontal="center" vertical="top"/>
    </xf>
    <xf numFmtId="0" fontId="0" fillId="0" borderId="8" xfId="0" applyBorder="1" applyAlignment="1">
      <alignment vertical="top" wrapText="1"/>
    </xf>
    <xf numFmtId="0" fontId="50" fillId="4" borderId="106" xfId="0" applyFont="1" applyFill="1" applyBorder="1" applyAlignment="1">
      <alignment horizontal="center" vertical="center"/>
    </xf>
    <xf numFmtId="0" fontId="50" fillId="0" borderId="21" xfId="0" applyFont="1" applyFill="1" applyBorder="1" applyAlignment="1">
      <alignment horizontal="center" vertical="center"/>
    </xf>
    <xf numFmtId="0" fontId="50" fillId="4" borderId="21" xfId="0" applyFont="1" applyFill="1" applyBorder="1" applyAlignment="1">
      <alignment horizontal="center" vertical="center"/>
    </xf>
    <xf numFmtId="0" fontId="4" fillId="3" borderId="107" xfId="0" applyFont="1" applyFill="1" applyBorder="1" applyAlignment="1">
      <alignment horizontal="center" vertical="center" wrapText="1"/>
    </xf>
    <xf numFmtId="0" fontId="45" fillId="0" borderId="0" xfId="0" applyFont="1"/>
    <xf numFmtId="0" fontId="45" fillId="0" borderId="0" xfId="0" applyFont="1" applyAlignment="1">
      <alignment vertical="center"/>
    </xf>
    <xf numFmtId="0" fontId="0" fillId="0" borderId="20" xfId="0" applyBorder="1" applyAlignment="1">
      <alignment horizontal="center" vertical="center"/>
    </xf>
    <xf numFmtId="0" fontId="0" fillId="0" borderId="112" xfId="0" applyBorder="1" applyAlignment="1">
      <alignment horizontal="center" vertical="top"/>
    </xf>
    <xf numFmtId="0" fontId="0" fillId="0" borderId="112" xfId="0" applyBorder="1" applyAlignment="1">
      <alignment horizontal="center" vertical="center"/>
    </xf>
    <xf numFmtId="0" fontId="0" fillId="0" borderId="112" xfId="0" applyBorder="1"/>
    <xf numFmtId="0" fontId="45" fillId="0" borderId="0" xfId="0" applyFont="1" applyFill="1"/>
    <xf numFmtId="0" fontId="45" fillId="0" borderId="0" xfId="0" applyFont="1" applyFill="1" applyAlignment="1">
      <alignment horizontal="left" vertical="center"/>
    </xf>
    <xf numFmtId="0" fontId="45" fillId="0" borderId="0" xfId="0" applyFont="1" applyFill="1" applyAlignment="1">
      <alignment horizontal="left"/>
    </xf>
    <xf numFmtId="0" fontId="53" fillId="0" borderId="0" xfId="0" applyFont="1"/>
    <xf numFmtId="0" fontId="45" fillId="0" borderId="0" xfId="0" applyFont="1" applyFill="1" applyAlignment="1">
      <alignment horizontal="center" vertical="center"/>
    </xf>
    <xf numFmtId="0" fontId="45" fillId="0" borderId="0" xfId="0" applyFont="1" applyFill="1" applyAlignment="1">
      <alignment horizontal="center" vertical="top"/>
    </xf>
    <xf numFmtId="0" fontId="45" fillId="0" borderId="0" xfId="0" applyFont="1" applyFill="1" applyAlignment="1">
      <alignment horizontal="left" vertical="top"/>
    </xf>
    <xf numFmtId="0" fontId="45" fillId="0" borderId="0" xfId="0" applyFont="1" applyFill="1" applyAlignment="1">
      <alignment horizont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45" fillId="0" borderId="0" xfId="0" applyFont="1" applyFill="1" applyAlignment="1">
      <alignment vertical="top"/>
    </xf>
    <xf numFmtId="0" fontId="45" fillId="0" borderId="0" xfId="0" applyFont="1" applyFill="1" applyAlignment="1">
      <alignment vertical="center"/>
    </xf>
    <xf numFmtId="0" fontId="45" fillId="0" borderId="0" xfId="0" applyFont="1" applyFill="1" applyBorder="1"/>
    <xf numFmtId="0" fontId="1" fillId="0" borderId="0" xfId="107" applyFont="1"/>
    <xf numFmtId="0" fontId="1" fillId="3" borderId="0" xfId="107" applyFont="1" applyFill="1"/>
    <xf numFmtId="0" fontId="2" fillId="3" borderId="0" xfId="107" applyFill="1"/>
    <xf numFmtId="0" fontId="1" fillId="47" borderId="0" xfId="107" applyFont="1" applyFill="1"/>
    <xf numFmtId="0" fontId="2" fillId="47" borderId="0" xfId="107" applyFill="1"/>
    <xf numFmtId="0" fontId="1" fillId="49" borderId="0" xfId="107" applyFont="1" applyFill="1"/>
    <xf numFmtId="0" fontId="2" fillId="49" borderId="0" xfId="107" applyFill="1"/>
    <xf numFmtId="20" fontId="1" fillId="0" borderId="111" xfId="107" quotePrefix="1" applyNumberFormat="1" applyFont="1" applyBorder="1" applyAlignment="1">
      <alignment horizontal="center"/>
    </xf>
    <xf numFmtId="0" fontId="45" fillId="0" borderId="0" xfId="0" applyFont="1" applyFill="1" applyAlignment="1">
      <alignment horizontal="center" vertical="center"/>
    </xf>
    <xf numFmtId="0" fontId="57" fillId="0" borderId="0" xfId="0" applyFont="1"/>
    <xf numFmtId="0" fontId="58" fillId="0" borderId="0" xfId="0" applyFont="1" applyBorder="1" applyAlignment="1">
      <alignment horizontal="center" vertical="center"/>
    </xf>
    <xf numFmtId="0" fontId="59" fillId="0" borderId="0" xfId="0" applyFont="1" applyFill="1"/>
    <xf numFmtId="0" fontId="59" fillId="0" borderId="0" xfId="0" applyFont="1" applyFill="1" applyAlignment="1">
      <alignment horizontal="center" vertical="center"/>
    </xf>
    <xf numFmtId="0" fontId="59" fillId="0" borderId="0" xfId="0" applyFont="1" applyFill="1" applyAlignment="1">
      <alignment horizontal="left" vertical="center"/>
    </xf>
    <xf numFmtId="0" fontId="59" fillId="0" borderId="0" xfId="0" applyFont="1" applyFill="1" applyAlignment="1">
      <alignment horizontal="left"/>
    </xf>
    <xf numFmtId="0" fontId="19" fillId="0" borderId="0" xfId="0" applyFont="1"/>
    <xf numFmtId="0" fontId="0" fillId="0" borderId="0" xfId="0" applyAlignment="1">
      <alignment wrapText="1"/>
    </xf>
    <xf numFmtId="0" fontId="3" fillId="50" borderId="0" xfId="0" applyFont="1" applyFill="1" applyAlignment="1">
      <alignment horizontal="center"/>
    </xf>
    <xf numFmtId="0" fontId="0" fillId="50" borderId="0" xfId="0" applyFill="1"/>
    <xf numFmtId="0" fontId="3" fillId="51" borderId="0" xfId="0" applyFont="1" applyFill="1"/>
    <xf numFmtId="0" fontId="0" fillId="51" borderId="0" xfId="0" applyFill="1"/>
    <xf numFmtId="0" fontId="3" fillId="52" borderId="0" xfId="0" applyFont="1" applyFill="1"/>
    <xf numFmtId="0" fontId="0" fillId="52" borderId="0" xfId="0" applyFill="1"/>
    <xf numFmtId="21" fontId="1" fillId="0" borderId="111" xfId="107" quotePrefix="1" applyNumberFormat="1" applyFont="1" applyBorder="1" applyAlignment="1">
      <alignment horizontal="center"/>
    </xf>
    <xf numFmtId="0" fontId="9" fillId="0" borderId="0" xfId="0" applyFont="1" applyFill="1" applyBorder="1" applyAlignment="1">
      <alignment horizontal="left" vertical="center"/>
    </xf>
    <xf numFmtId="0" fontId="45" fillId="0" borderId="0" xfId="0" applyFont="1" applyFill="1" applyAlignment="1">
      <alignment horizontal="center" vertical="center"/>
    </xf>
    <xf numFmtId="0" fontId="0" fillId="0" borderId="113" xfId="0"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9" fillId="0" borderId="0" xfId="0" applyFont="1" applyFill="1" applyBorder="1" applyAlignment="1">
      <alignment horizontal="left" vertical="top"/>
    </xf>
    <xf numFmtId="0" fontId="53" fillId="0" borderId="0" xfId="0" applyFont="1" applyFill="1" applyBorder="1" applyAlignment="1">
      <alignment horizontal="left" vertical="center"/>
    </xf>
    <xf numFmtId="0" fontId="53" fillId="0" borderId="0" xfId="0" applyFont="1" applyFill="1" applyBorder="1" applyAlignment="1">
      <alignment vertical="center"/>
    </xf>
    <xf numFmtId="0" fontId="60" fillId="0" borderId="0" xfId="0" applyFont="1" applyFill="1" applyBorder="1" applyAlignment="1">
      <alignment vertical="center"/>
    </xf>
    <xf numFmtId="0" fontId="11" fillId="48" borderId="2" xfId="0" applyFont="1" applyFill="1" applyBorder="1" applyAlignment="1">
      <alignment vertical="center"/>
    </xf>
    <xf numFmtId="0" fontId="11" fillId="3" borderId="2" xfId="0" applyFont="1" applyFill="1" applyBorder="1" applyAlignment="1">
      <alignment vertical="center"/>
    </xf>
    <xf numFmtId="0" fontId="13" fillId="3" borderId="2" xfId="0" applyFont="1" applyFill="1" applyBorder="1" applyAlignment="1">
      <alignment vertical="center"/>
    </xf>
    <xf numFmtId="0" fontId="11" fillId="48" borderId="39" xfId="0" applyFont="1" applyFill="1" applyBorder="1" applyAlignment="1">
      <alignment vertical="center"/>
    </xf>
    <xf numFmtId="0" fontId="11" fillId="48" borderId="40" xfId="0" applyFont="1" applyFill="1" applyBorder="1" applyAlignment="1">
      <alignment vertical="center"/>
    </xf>
    <xf numFmtId="0" fontId="11" fillId="48" borderId="41" xfId="0" applyFont="1" applyFill="1" applyBorder="1" applyAlignment="1">
      <alignment vertical="center"/>
    </xf>
    <xf numFmtId="0" fontId="13" fillId="48" borderId="39" xfId="0" applyFont="1" applyFill="1" applyBorder="1" applyAlignment="1">
      <alignment vertical="center"/>
    </xf>
    <xf numFmtId="0" fontId="13" fillId="48" borderId="40" xfId="0" applyFont="1" applyFill="1" applyBorder="1" applyAlignment="1">
      <alignment vertical="center"/>
    </xf>
    <xf numFmtId="0" fontId="13" fillId="48" borderId="41" xfId="0" applyFont="1" applyFill="1" applyBorder="1" applyAlignment="1">
      <alignment vertical="center"/>
    </xf>
    <xf numFmtId="0" fontId="17" fillId="3" borderId="0" xfId="0" applyFont="1" applyFill="1" applyBorder="1" applyAlignment="1">
      <alignment horizontal="center"/>
    </xf>
    <xf numFmtId="0" fontId="3" fillId="8" borderId="42" xfId="76" applyFill="1" applyBorder="1" applyAlignment="1">
      <alignment horizontal="center" vertical="center"/>
    </xf>
    <xf numFmtId="0" fontId="3" fillId="8" borderId="13" xfId="76" applyFill="1" applyBorder="1" applyAlignment="1">
      <alignment horizontal="center" vertical="center"/>
    </xf>
    <xf numFmtId="0" fontId="34" fillId="12" borderId="37" xfId="76" applyFont="1" applyFill="1" applyBorder="1" applyAlignment="1" applyProtection="1">
      <alignment horizontal="center" vertical="center"/>
      <protection hidden="1"/>
    </xf>
    <xf numFmtId="0" fontId="34" fillId="12" borderId="38" xfId="76" applyFont="1" applyFill="1" applyBorder="1" applyAlignment="1" applyProtection="1">
      <alignment horizontal="center" vertical="center"/>
      <protection hidden="1"/>
    </xf>
    <xf numFmtId="0" fontId="35" fillId="13" borderId="39" xfId="76" applyFont="1" applyFill="1" applyBorder="1" applyAlignment="1" applyProtection="1">
      <alignment horizontal="center" vertical="center"/>
      <protection hidden="1"/>
    </xf>
    <xf numFmtId="0" fontId="35" fillId="13" borderId="40" xfId="76" applyFont="1" applyFill="1" applyBorder="1" applyAlignment="1" applyProtection="1">
      <alignment horizontal="center" vertical="center"/>
      <protection hidden="1"/>
    </xf>
    <xf numFmtId="0" fontId="35" fillId="13" borderId="41" xfId="76" applyFont="1" applyFill="1" applyBorder="1" applyAlignment="1" applyProtection="1">
      <alignment horizontal="center" vertical="center"/>
      <protection hidden="1"/>
    </xf>
    <xf numFmtId="0" fontId="0" fillId="8" borderId="42" xfId="76" applyFont="1" applyFill="1" applyBorder="1" applyAlignment="1">
      <alignment horizontal="center" vertical="center"/>
    </xf>
    <xf numFmtId="0" fontId="19" fillId="6" borderId="0" xfId="85" applyFont="1" applyFill="1" applyBorder="1" applyAlignment="1">
      <alignment horizontal="left" vertical="center" wrapText="1" indent="1"/>
    </xf>
    <xf numFmtId="0" fontId="19" fillId="6" borderId="1" xfId="85" applyFont="1" applyFill="1" applyBorder="1" applyAlignment="1">
      <alignment horizontal="left" vertical="center" wrapText="1" indent="1"/>
    </xf>
    <xf numFmtId="0" fontId="22" fillId="7" borderId="0" xfId="0" applyFont="1" applyFill="1" applyBorder="1" applyAlignment="1" applyProtection="1">
      <alignment horizontal="center" vertical="center" wrapText="1"/>
      <protection hidden="1"/>
    </xf>
    <xf numFmtId="0" fontId="22" fillId="7" borderId="1" xfId="0" applyFont="1" applyFill="1" applyBorder="1" applyAlignment="1" applyProtection="1">
      <alignment horizontal="center" vertical="center" wrapText="1"/>
      <protection hidden="1"/>
    </xf>
    <xf numFmtId="0" fontId="24" fillId="8" borderId="28" xfId="106" applyFont="1" applyFill="1" applyBorder="1" applyAlignment="1" applyProtection="1">
      <alignment horizontal="center" vertical="center" wrapText="1"/>
    </xf>
    <xf numFmtId="0" fontId="24" fillId="8" borderId="29" xfId="106" applyFont="1" applyFill="1" applyBorder="1" applyAlignment="1" applyProtection="1">
      <alignment horizontal="center" vertical="center"/>
    </xf>
    <xf numFmtId="0" fontId="24" fillId="8" borderId="30" xfId="106" applyFont="1" applyFill="1" applyBorder="1" applyAlignment="1" applyProtection="1">
      <alignment horizontal="center" vertical="center"/>
    </xf>
    <xf numFmtId="0" fontId="30" fillId="0" borderId="0" xfId="76" applyFont="1" applyAlignment="1" applyProtection="1">
      <alignment horizontal="center" vertical="center"/>
      <protection hidden="1"/>
    </xf>
    <xf numFmtId="0" fontId="31" fillId="0" borderId="0" xfId="76" applyFont="1" applyAlignment="1" applyProtection="1">
      <alignment horizontal="center" vertical="center"/>
      <protection hidden="1"/>
    </xf>
    <xf numFmtId="0" fontId="32" fillId="0" borderId="0" xfId="76" applyFont="1" applyAlignment="1" applyProtection="1">
      <alignment horizontal="center" vertical="center"/>
      <protection hidden="1"/>
    </xf>
    <xf numFmtId="0" fontId="3" fillId="0" borderId="24" xfId="76" applyBorder="1" applyProtection="1">
      <protection hidden="1"/>
    </xf>
    <xf numFmtId="0" fontId="21" fillId="9" borderId="56" xfId="76" applyFont="1" applyFill="1" applyBorder="1" applyAlignment="1" applyProtection="1">
      <alignment horizontal="center" vertical="center"/>
      <protection hidden="1"/>
    </xf>
    <xf numFmtId="0" fontId="21" fillId="9" borderId="64" xfId="76" applyFont="1" applyFill="1" applyBorder="1" applyAlignment="1" applyProtection="1">
      <alignment horizontal="center" vertical="center"/>
      <protection hidden="1"/>
    </xf>
    <xf numFmtId="0" fontId="38" fillId="0" borderId="57" xfId="76" applyFont="1" applyBorder="1" applyAlignment="1" applyProtection="1">
      <alignment horizontal="left" indent="1"/>
      <protection hidden="1"/>
    </xf>
    <xf numFmtId="0" fontId="38" fillId="0" borderId="65" xfId="76" applyFont="1" applyBorder="1" applyAlignment="1" applyProtection="1">
      <alignment horizontal="left" indent="1"/>
      <protection hidden="1"/>
    </xf>
    <xf numFmtId="0" fontId="37" fillId="21" borderId="58" xfId="76" applyFont="1" applyFill="1" applyBorder="1" applyAlignment="1">
      <alignment horizontal="center" vertical="center"/>
    </xf>
    <xf numFmtId="0" fontId="37" fillId="21" borderId="66" xfId="76" applyFont="1" applyFill="1" applyBorder="1" applyAlignment="1">
      <alignment horizontal="center" vertical="center"/>
    </xf>
    <xf numFmtId="0" fontId="3" fillId="0" borderId="59" xfId="85" applyBorder="1" applyAlignment="1">
      <alignment horizontal="center" vertical="center"/>
    </xf>
    <xf numFmtId="0" fontId="3" fillId="0" borderId="67" xfId="85" applyBorder="1" applyAlignment="1">
      <alignment horizontal="center" vertical="center"/>
    </xf>
    <xf numFmtId="0" fontId="3" fillId="0" borderId="60" xfId="85" applyBorder="1" applyAlignment="1">
      <alignment horizontal="center" vertical="center"/>
    </xf>
    <xf numFmtId="0" fontId="3" fillId="0" borderId="68" xfId="85" applyBorder="1" applyAlignment="1">
      <alignment horizontal="center" vertical="center"/>
    </xf>
    <xf numFmtId="0" fontId="33" fillId="11" borderId="61" xfId="76" applyFont="1" applyFill="1" applyBorder="1" applyAlignment="1" applyProtection="1">
      <alignment horizontal="center" vertical="center"/>
      <protection hidden="1"/>
    </xf>
    <xf numFmtId="0" fontId="33" fillId="11" borderId="69" xfId="76" applyFont="1" applyFill="1" applyBorder="1" applyAlignment="1" applyProtection="1">
      <alignment horizontal="center" vertical="center"/>
      <protection hidden="1"/>
    </xf>
    <xf numFmtId="0" fontId="34" fillId="12" borderId="62" xfId="76" applyFont="1" applyFill="1" applyBorder="1" applyAlignment="1" applyProtection="1">
      <alignment horizontal="center" vertical="center"/>
      <protection hidden="1"/>
    </xf>
    <xf numFmtId="0" fontId="34" fillId="12" borderId="63" xfId="76" applyFont="1" applyFill="1" applyBorder="1" applyAlignment="1" applyProtection="1">
      <alignment horizontal="center" vertical="center"/>
      <protection hidden="1"/>
    </xf>
    <xf numFmtId="0" fontId="34" fillId="12" borderId="70" xfId="76" applyFont="1" applyFill="1" applyBorder="1" applyAlignment="1" applyProtection="1">
      <alignment horizontal="center" vertical="center"/>
      <protection hidden="1"/>
    </xf>
    <xf numFmtId="0" fontId="34" fillId="12" borderId="71" xfId="76" applyFont="1" applyFill="1" applyBorder="1" applyAlignment="1" applyProtection="1">
      <alignment horizontal="center" vertical="center"/>
      <protection hidden="1"/>
    </xf>
    <xf numFmtId="0" fontId="3" fillId="0" borderId="74" xfId="85" applyBorder="1" applyAlignment="1">
      <alignment horizontal="center" vertical="center"/>
    </xf>
    <xf numFmtId="0" fontId="3" fillId="0" borderId="27" xfId="85" applyBorder="1" applyAlignment="1">
      <alignment horizontal="center" vertical="center"/>
    </xf>
    <xf numFmtId="0" fontId="3" fillId="0" borderId="73" xfId="85" applyBorder="1" applyAlignment="1">
      <alignment horizontal="center" vertical="center"/>
    </xf>
    <xf numFmtId="0" fontId="3" fillId="0" borderId="76" xfId="85" applyBorder="1" applyAlignment="1">
      <alignment horizontal="center" vertical="center"/>
    </xf>
    <xf numFmtId="0" fontId="3" fillId="0" borderId="72" xfId="85" applyBorder="1" applyAlignment="1">
      <alignment horizontal="center" vertical="center"/>
    </xf>
    <xf numFmtId="0" fontId="3" fillId="0" borderId="75" xfId="85" applyBorder="1" applyAlignment="1">
      <alignment horizontal="center" vertical="center"/>
    </xf>
    <xf numFmtId="0" fontId="37" fillId="39" borderId="58" xfId="76" applyFont="1" applyFill="1" applyBorder="1" applyAlignment="1">
      <alignment horizontal="center" vertical="center"/>
    </xf>
    <xf numFmtId="0" fontId="37" fillId="39" borderId="66" xfId="76" applyFont="1" applyFill="1" applyBorder="1" applyAlignment="1">
      <alignment horizontal="center" vertical="center"/>
    </xf>
    <xf numFmtId="0" fontId="39" fillId="30" borderId="58" xfId="76" applyFont="1" applyFill="1" applyBorder="1" applyAlignment="1">
      <alignment horizontal="center" vertical="center"/>
    </xf>
    <xf numFmtId="0" fontId="39" fillId="30" borderId="66" xfId="76" applyFont="1" applyFill="1" applyBorder="1" applyAlignment="1">
      <alignment horizontal="center" vertical="center"/>
    </xf>
    <xf numFmtId="0" fontId="3" fillId="0" borderId="0" xfId="85" applyAlignment="1">
      <alignment horizontal="center" vertical="center"/>
    </xf>
    <xf numFmtId="0" fontId="3" fillId="5" borderId="0" xfId="85" applyFill="1"/>
    <xf numFmtId="0" fontId="44" fillId="13" borderId="0" xfId="85" applyFont="1" applyFill="1" applyAlignment="1">
      <alignment horizontal="left" vertical="center" wrapText="1" indent="1"/>
    </xf>
    <xf numFmtId="0" fontId="44" fillId="13" borderId="0" xfId="85" applyFont="1" applyFill="1" applyAlignment="1">
      <alignment horizontal="left" vertical="center" indent="1"/>
    </xf>
    <xf numFmtId="0" fontId="3" fillId="14" borderId="39" xfId="85" applyFill="1" applyBorder="1" applyAlignment="1">
      <alignment vertical="center"/>
    </xf>
    <xf numFmtId="0" fontId="3" fillId="14" borderId="40" xfId="85" applyFill="1" applyBorder="1" applyAlignment="1">
      <alignment vertical="center"/>
    </xf>
    <xf numFmtId="0" fontId="3" fillId="14" borderId="41" xfId="85" applyFill="1" applyBorder="1" applyAlignment="1">
      <alignment vertical="center"/>
    </xf>
    <xf numFmtId="0" fontId="45" fillId="47" borderId="78" xfId="85" applyFont="1" applyFill="1" applyBorder="1" applyAlignment="1">
      <alignment horizontal="center" vertical="center" wrapText="1"/>
    </xf>
    <xf numFmtId="0" fontId="45" fillId="47" borderId="82" xfId="85" applyFont="1" applyFill="1" applyBorder="1" applyAlignment="1">
      <alignment horizontal="center" vertical="center"/>
    </xf>
    <xf numFmtId="0" fontId="45" fillId="47" borderId="79" xfId="85" applyFont="1" applyFill="1" applyBorder="1" applyAlignment="1">
      <alignment horizontal="center" vertical="center" wrapText="1"/>
    </xf>
    <xf numFmtId="0" fontId="45" fillId="47" borderId="84" xfId="85" applyFont="1" applyFill="1" applyBorder="1" applyAlignment="1">
      <alignment horizontal="center" vertical="center"/>
    </xf>
    <xf numFmtId="0" fontId="45" fillId="47" borderId="80" xfId="85" applyFont="1" applyFill="1" applyBorder="1" applyAlignment="1">
      <alignment horizontal="center" vertical="center"/>
    </xf>
    <xf numFmtId="0" fontId="45" fillId="47" borderId="85" xfId="85" applyFont="1" applyFill="1" applyBorder="1" applyAlignment="1">
      <alignment horizontal="center" vertical="center"/>
    </xf>
    <xf numFmtId="0" fontId="46" fillId="47" borderId="78" xfId="85" applyFont="1" applyFill="1" applyBorder="1" applyAlignment="1">
      <alignment horizontal="center" vertical="center"/>
    </xf>
    <xf numFmtId="0" fontId="46" fillId="47" borderId="81" xfId="85" applyFont="1" applyFill="1" applyBorder="1" applyAlignment="1">
      <alignment horizontal="center" vertical="center"/>
    </xf>
    <xf numFmtId="0" fontId="25" fillId="9" borderId="87" xfId="76" applyFont="1" applyFill="1" applyBorder="1" applyAlignment="1" applyProtection="1">
      <alignment horizontal="center" vertical="center"/>
      <protection hidden="1"/>
    </xf>
    <xf numFmtId="0" fontId="25" fillId="9" borderId="93" xfId="76" applyFont="1" applyFill="1" applyBorder="1" applyAlignment="1" applyProtection="1">
      <alignment horizontal="center" vertical="center"/>
      <protection hidden="1"/>
    </xf>
    <xf numFmtId="0" fontId="3" fillId="0" borderId="88" xfId="85" applyBorder="1" applyAlignment="1">
      <alignment horizontal="left" vertical="center" indent="1"/>
    </xf>
    <xf numFmtId="0" fontId="3" fillId="0" borderId="94" xfId="85" applyBorder="1" applyAlignment="1">
      <alignment horizontal="left" vertical="center" indent="1"/>
    </xf>
    <xf numFmtId="0" fontId="0" fillId="0" borderId="0" xfId="0" applyAlignment="1">
      <alignment horizontal="left" wrapText="1"/>
    </xf>
    <xf numFmtId="0" fontId="9" fillId="3" borderId="2" xfId="0" applyFont="1" applyFill="1" applyBorder="1" applyAlignment="1">
      <alignment horizontal="center" vertical="center"/>
    </xf>
    <xf numFmtId="0" fontId="9" fillId="3" borderId="22" xfId="0" applyFont="1" applyFill="1" applyBorder="1" applyAlignment="1">
      <alignment horizontal="center" vertical="center"/>
    </xf>
    <xf numFmtId="0" fontId="4" fillId="0" borderId="5" xfId="0" applyNumberFormat="1" applyFont="1" applyBorder="1" applyAlignment="1">
      <alignment horizontal="left" vertical="center"/>
    </xf>
    <xf numFmtId="0" fontId="4" fillId="0" borderId="8" xfId="0" applyNumberFormat="1" applyFont="1" applyBorder="1" applyAlignment="1">
      <alignment horizontal="left" vertical="center"/>
    </xf>
    <xf numFmtId="0" fontId="4" fillId="0" borderId="12" xfId="0" applyFont="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1" xfId="0" applyFont="1" applyFill="1" applyBorder="1" applyAlignment="1">
      <alignment horizontal="center" vertical="center"/>
    </xf>
    <xf numFmtId="0" fontId="53" fillId="0" borderId="0" xfId="0" applyFont="1" applyFill="1" applyBorder="1" applyAlignment="1">
      <alignment horizontal="left" vertical="center"/>
    </xf>
    <xf numFmtId="0" fontId="4" fillId="3" borderId="39"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53" fillId="0" borderId="0" xfId="0" applyFont="1" applyFill="1" applyBorder="1" applyAlignment="1">
      <alignment horizontal="left" vertical="top" wrapText="1"/>
    </xf>
    <xf numFmtId="0" fontId="45" fillId="0" borderId="0" xfId="0" applyFont="1" applyFill="1" applyAlignment="1">
      <alignment horizontal="center" vertical="center"/>
    </xf>
    <xf numFmtId="0" fontId="52" fillId="0" borderId="0" xfId="0" applyFont="1" applyAlignment="1">
      <alignment horizontal="center" vertical="center"/>
    </xf>
    <xf numFmtId="0" fontId="53" fillId="0" borderId="0" xfId="0" applyFont="1" applyAlignment="1">
      <alignment horizontal="left" wrapText="1"/>
    </xf>
    <xf numFmtId="0" fontId="3" fillId="0" borderId="0" xfId="0" applyFont="1" applyAlignment="1">
      <alignment horizontal="left"/>
    </xf>
    <xf numFmtId="0" fontId="60" fillId="0" borderId="0" xfId="0" applyFont="1" applyFill="1" applyBorder="1" applyAlignment="1">
      <alignment horizontal="left" vertical="top" wrapText="1"/>
    </xf>
    <xf numFmtId="0" fontId="51" fillId="0" borderId="0" xfId="0" applyFont="1" applyAlignment="1">
      <alignment horizontal="center" vertical="center"/>
    </xf>
    <xf numFmtId="0" fontId="11"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11" fillId="48" borderId="2" xfId="0" applyFont="1" applyFill="1" applyBorder="1" applyAlignment="1">
      <alignment horizontal="center" vertical="center"/>
    </xf>
    <xf numFmtId="0" fontId="11" fillId="46" borderId="108" xfId="0" applyFont="1" applyFill="1" applyBorder="1" applyAlignment="1">
      <alignment horizontal="center" vertical="center" wrapText="1"/>
    </xf>
    <xf numFmtId="0" fontId="11" fillId="46" borderId="109" xfId="0" applyFont="1" applyFill="1" applyBorder="1" applyAlignment="1">
      <alignment horizontal="center" vertical="center" wrapText="1"/>
    </xf>
    <xf numFmtId="0" fontId="11" fillId="46" borderId="110" xfId="0" applyFont="1" applyFill="1" applyBorder="1" applyAlignment="1">
      <alignment horizontal="center" vertical="center" wrapText="1"/>
    </xf>
    <xf numFmtId="0" fontId="12" fillId="46" borderId="78" xfId="0" applyFont="1" applyFill="1" applyBorder="1" applyAlignment="1">
      <alignment horizontal="center" vertical="center" wrapText="1"/>
    </xf>
    <xf numFmtId="0" fontId="12" fillId="46" borderId="81" xfId="0" applyFont="1" applyFill="1" applyBorder="1" applyAlignment="1">
      <alignment horizontal="center" vertical="center" wrapText="1"/>
    </xf>
    <xf numFmtId="0" fontId="12" fillId="46" borderId="24" xfId="0" applyFont="1" applyFill="1" applyBorder="1" applyAlignment="1">
      <alignment horizontal="center" vertical="center" wrapText="1"/>
    </xf>
    <xf numFmtId="0" fontId="12" fillId="46" borderId="25" xfId="0" applyFont="1" applyFill="1" applyBorder="1" applyAlignment="1">
      <alignment horizontal="center" vertical="center" wrapText="1"/>
    </xf>
    <xf numFmtId="0" fontId="12" fillId="46" borderId="26" xfId="0" applyFont="1" applyFill="1" applyBorder="1" applyAlignment="1">
      <alignment horizontal="center" vertical="center" wrapText="1"/>
    </xf>
    <xf numFmtId="0" fontId="12" fillId="46" borderId="3" xfId="0" applyFont="1" applyFill="1" applyBorder="1" applyAlignment="1">
      <alignment horizontal="center" vertical="center" wrapText="1"/>
    </xf>
    <xf numFmtId="0" fontId="11" fillId="48" borderId="39" xfId="0" applyFont="1" applyFill="1" applyBorder="1" applyAlignment="1">
      <alignment horizontal="center" vertical="center"/>
    </xf>
    <xf numFmtId="0" fontId="11" fillId="48" borderId="40" xfId="0" applyFont="1" applyFill="1" applyBorder="1" applyAlignment="1">
      <alignment horizontal="center" vertical="center"/>
    </xf>
    <xf numFmtId="0" fontId="11" fillId="48" borderId="41" xfId="0" applyFont="1" applyFill="1" applyBorder="1" applyAlignment="1">
      <alignment horizontal="center" vertical="center"/>
    </xf>
    <xf numFmtId="0" fontId="12" fillId="46" borderId="46" xfId="0" applyFont="1" applyFill="1" applyBorder="1" applyAlignment="1">
      <alignment horizontal="center" vertical="center" wrapText="1"/>
    </xf>
    <xf numFmtId="0" fontId="12" fillId="46" borderId="0" xfId="0" applyFont="1" applyFill="1" applyBorder="1" applyAlignment="1">
      <alignment horizontal="center" vertical="center" wrapText="1"/>
    </xf>
    <xf numFmtId="0" fontId="12" fillId="46" borderId="1" xfId="0" applyFont="1" applyFill="1" applyBorder="1" applyAlignment="1">
      <alignment horizontal="center" vertical="center" wrapText="1"/>
    </xf>
    <xf numFmtId="0" fontId="13" fillId="48" borderId="39" xfId="0" applyFont="1" applyFill="1" applyBorder="1" applyAlignment="1">
      <alignment horizontal="center" vertical="center"/>
    </xf>
    <xf numFmtId="0" fontId="13" fillId="48" borderId="40" xfId="0" applyFont="1" applyFill="1" applyBorder="1" applyAlignment="1">
      <alignment horizontal="center" vertical="center"/>
    </xf>
    <xf numFmtId="0" fontId="13" fillId="48" borderId="41" xfId="0" applyFont="1" applyFill="1" applyBorder="1" applyAlignment="1">
      <alignment horizontal="center" vertical="center"/>
    </xf>
  </cellXfs>
  <cellStyles count="108">
    <cellStyle name="Comma [0] 2" xfId="1"/>
    <cellStyle name="Comma [0] 2 2" xfId="54"/>
    <cellStyle name="Comma [0] 3" xfId="2"/>
    <cellStyle name="Comma [0] 3 2" xfId="55"/>
    <cellStyle name="Comma [0] 4" xfId="3"/>
    <cellStyle name="Comma [0] 4 2" xfId="56"/>
    <cellStyle name="Comma 2" xfId="4"/>
    <cellStyle name="Comma 2 2" xfId="57"/>
    <cellStyle name="Comma 3" xfId="5"/>
    <cellStyle name="Comma 3 2" xfId="58"/>
    <cellStyle name="Comma 4" xfId="6"/>
    <cellStyle name="Comma 4 2" xfId="59"/>
    <cellStyle name="Currency 2" xfId="7"/>
    <cellStyle name="Currency 2 10" xfId="8"/>
    <cellStyle name="Currency 2 10 2" xfId="61"/>
    <cellStyle name="Currency 2 11" xfId="9"/>
    <cellStyle name="Currency 2 11 2" xfId="62"/>
    <cellStyle name="Currency 2 12" xfId="10"/>
    <cellStyle name="Currency 2 12 2" xfId="63"/>
    <cellStyle name="Currency 2 13" xfId="60"/>
    <cellStyle name="Currency 2 2" xfId="11"/>
    <cellStyle name="Currency 2 2 2" xfId="64"/>
    <cellStyle name="Currency 2 3" xfId="12"/>
    <cellStyle name="Currency 2 3 2" xfId="65"/>
    <cellStyle name="Currency 2 4" xfId="13"/>
    <cellStyle name="Currency 2 4 2" xfId="66"/>
    <cellStyle name="Currency 2 5" xfId="14"/>
    <cellStyle name="Currency 2 5 2" xfId="67"/>
    <cellStyle name="Currency 2 6" xfId="15"/>
    <cellStyle name="Currency 2 6 2" xfId="68"/>
    <cellStyle name="Currency 2 7" xfId="16"/>
    <cellStyle name="Currency 2 7 2" xfId="69"/>
    <cellStyle name="Currency 2 8" xfId="17"/>
    <cellStyle name="Currency 2 8 2" xfId="70"/>
    <cellStyle name="Currency 2 9" xfId="18"/>
    <cellStyle name="Currency 2 9 2" xfId="71"/>
    <cellStyle name="Hyperlink" xfId="106" builtinId="8"/>
    <cellStyle name="Normal" xfId="0" builtinId="0"/>
    <cellStyle name="Normal 10" xfId="105"/>
    <cellStyle name="Normal 11" xfId="107"/>
    <cellStyle name="Normal 2" xfId="19"/>
    <cellStyle name="Normal 2 10" xfId="20"/>
    <cellStyle name="Normal 2 10 2" xfId="73"/>
    <cellStyle name="Normal 2 11" xfId="21"/>
    <cellStyle name="Normal 2 11 2" xfId="74"/>
    <cellStyle name="Normal 2 12" xfId="22"/>
    <cellStyle name="Normal 2 12 2" xfId="75"/>
    <cellStyle name="Normal 2 13" xfId="72"/>
    <cellStyle name="Normal 2 2" xfId="23"/>
    <cellStyle name="Normal 2 2 2" xfId="76"/>
    <cellStyle name="Normal 2 3" xfId="24"/>
    <cellStyle name="Normal 2 3 2" xfId="77"/>
    <cellStyle name="Normal 2 4" xfId="25"/>
    <cellStyle name="Normal 2 4 2" xfId="78"/>
    <cellStyle name="Normal 2 5" xfId="26"/>
    <cellStyle name="Normal 2 5 2" xfId="79"/>
    <cellStyle name="Normal 2 6" xfId="27"/>
    <cellStyle name="Normal 2 6 2" xfId="80"/>
    <cellStyle name="Normal 2 7" xfId="28"/>
    <cellStyle name="Normal 2 7 2" xfId="81"/>
    <cellStyle name="Normal 2 8" xfId="29"/>
    <cellStyle name="Normal 2 8 2" xfId="82"/>
    <cellStyle name="Normal 2 9" xfId="30"/>
    <cellStyle name="Normal 2 9 2" xfId="83"/>
    <cellStyle name="Normal 2_PROYEKSI" xfId="31"/>
    <cellStyle name="Normal 3" xfId="32"/>
    <cellStyle name="Normal 3 10" xfId="33"/>
    <cellStyle name="Normal 3 10 2" xfId="85"/>
    <cellStyle name="Normal 3 11" xfId="34"/>
    <cellStyle name="Normal 3 11 2" xfId="86"/>
    <cellStyle name="Normal 3 12" xfId="35"/>
    <cellStyle name="Normal 3 12 2" xfId="87"/>
    <cellStyle name="Normal 3 13" xfId="84"/>
    <cellStyle name="Normal 3 2" xfId="36"/>
    <cellStyle name="Normal 3 2 2" xfId="88"/>
    <cellStyle name="Normal 3 3" xfId="37"/>
    <cellStyle name="Normal 3 3 2" xfId="89"/>
    <cellStyle name="Normal 3 4" xfId="38"/>
    <cellStyle name="Normal 3 4 2" xfId="90"/>
    <cellStyle name="Normal 3 5" xfId="39"/>
    <cellStyle name="Normal 3 5 2" xfId="91"/>
    <cellStyle name="Normal 3 6" xfId="40"/>
    <cellStyle name="Normal 3 6 2" xfId="92"/>
    <cellStyle name="Normal 3 7" xfId="41"/>
    <cellStyle name="Normal 3 7 2" xfId="93"/>
    <cellStyle name="Normal 3 8" xfId="42"/>
    <cellStyle name="Normal 3 8 2" xfId="94"/>
    <cellStyle name="Normal 3 9" xfId="43"/>
    <cellStyle name="Normal 3 9 2" xfId="95"/>
    <cellStyle name="Normal 4" xfId="44"/>
    <cellStyle name="Normal 4 2" xfId="96"/>
    <cellStyle name="Normal 5" xfId="45"/>
    <cellStyle name="Normal 5 2" xfId="46"/>
    <cellStyle name="Normal 5 2 2" xfId="98"/>
    <cellStyle name="Normal 5 3" xfId="97"/>
    <cellStyle name="Normal 6" xfId="47"/>
    <cellStyle name="Normal 6 2" xfId="99"/>
    <cellStyle name="Normal 7" xfId="48"/>
    <cellStyle name="Normal 7 2" xfId="100"/>
    <cellStyle name="Normal 8" xfId="49"/>
    <cellStyle name="Normal 8 2" xfId="101"/>
    <cellStyle name="Normal 9" xfId="53"/>
    <cellStyle name="Percent 2" xfId="50"/>
    <cellStyle name="Percent 2 2" xfId="102"/>
    <cellStyle name="Percent 3" xfId="51"/>
    <cellStyle name="Percent 3 2" xfId="103"/>
    <cellStyle name="Percent 4" xfId="52"/>
    <cellStyle name="Percent 4 2" xfId="104"/>
  </cellStyles>
  <dxfs count="46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patternFill patternType="solid">
          <fgColor auto="1"/>
          <bgColor theme="0"/>
        </patternFill>
      </fill>
    </dxf>
    <dxf>
      <font>
        <b/>
        <i val="0"/>
        <strike val="0"/>
        <color theme="0"/>
      </font>
      <fill>
        <patternFill patternType="solid">
          <fgColor auto="1"/>
          <bgColor rgb="FFFF0000"/>
        </patternFill>
      </fill>
    </dxf>
    <dxf>
      <font>
        <b/>
        <i val="0"/>
        <color theme="1"/>
      </font>
      <fill>
        <patternFill patternType="solid">
          <fgColor auto="1"/>
          <bgColor rgb="FF009900"/>
        </pattern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patternFill patternType="solid">
          <fgColor auto="1"/>
          <bgColor theme="0"/>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33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33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color theme="6" tint="-0.24994659260841701"/>
      </font>
      <fill>
        <patternFill>
          <bgColor theme="6" tint="-0.24994659260841701"/>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O$16" lockText="1" noThreeD="1"/>
</file>

<file path=xl/ctrlProps/ctrlProp10.xml><?xml version="1.0" encoding="utf-8"?>
<formControlPr xmlns="http://schemas.microsoft.com/office/spreadsheetml/2009/9/main" objectType="CheckBox" fmlaLink="$W$20" lockText="1" noThreeD="1"/>
</file>

<file path=xl/ctrlProps/ctrlProp11.xml><?xml version="1.0" encoding="utf-8"?>
<formControlPr xmlns="http://schemas.microsoft.com/office/spreadsheetml/2009/9/main" objectType="CheckBox" fmlaLink="$O$21" lockText="1" noThreeD="1"/>
</file>

<file path=xl/ctrlProps/ctrlProp12.xml><?xml version="1.0" encoding="utf-8"?>
<formControlPr xmlns="http://schemas.microsoft.com/office/spreadsheetml/2009/9/main" objectType="CheckBox" checked="Checked" fmlaLink="$W$21" lockText="1" noThreeD="1"/>
</file>

<file path=xl/ctrlProps/ctrlProp13.xml><?xml version="1.0" encoding="utf-8"?>
<formControlPr xmlns="http://schemas.microsoft.com/office/spreadsheetml/2009/9/main" objectType="CheckBox" fmlaLink="$O$22" lockText="1" noThreeD="1"/>
</file>

<file path=xl/ctrlProps/ctrlProp14.xml><?xml version="1.0" encoding="utf-8"?>
<formControlPr xmlns="http://schemas.microsoft.com/office/spreadsheetml/2009/9/main" objectType="CheckBox" fmlaLink="$W$22" lockText="1" noThreeD="1"/>
</file>

<file path=xl/ctrlProps/ctrlProp15.xml><?xml version="1.0" encoding="utf-8"?>
<formControlPr xmlns="http://schemas.microsoft.com/office/spreadsheetml/2009/9/main" objectType="CheckBox" fmlaLink="$O$23" lockText="1" noThreeD="1"/>
</file>

<file path=xl/ctrlProps/ctrlProp16.xml><?xml version="1.0" encoding="utf-8"?>
<formControlPr xmlns="http://schemas.microsoft.com/office/spreadsheetml/2009/9/main" objectType="CheckBox" fmlaLink="$W$23" lockText="1" noThreeD="1"/>
</file>

<file path=xl/ctrlProps/ctrlProp17.xml><?xml version="1.0" encoding="utf-8"?>
<formControlPr xmlns="http://schemas.microsoft.com/office/spreadsheetml/2009/9/main" objectType="CheckBox" fmlaLink="$O$24" lockText="1" noThreeD="1"/>
</file>

<file path=xl/ctrlProps/ctrlProp18.xml><?xml version="1.0" encoding="utf-8"?>
<formControlPr xmlns="http://schemas.microsoft.com/office/spreadsheetml/2009/9/main" objectType="CheckBox" fmlaLink="$W$24" lockText="1" noThreeD="1"/>
</file>

<file path=xl/ctrlProps/ctrlProp19.xml><?xml version="1.0" encoding="utf-8"?>
<formControlPr xmlns="http://schemas.microsoft.com/office/spreadsheetml/2009/9/main" objectType="CheckBox" fmlaLink="$O$25" lockText="1" noThreeD="1"/>
</file>

<file path=xl/ctrlProps/ctrlProp2.xml><?xml version="1.0" encoding="utf-8"?>
<formControlPr xmlns="http://schemas.microsoft.com/office/spreadsheetml/2009/9/main" objectType="CheckBox" fmlaLink="$W$16" lockText="1" noThreeD="1"/>
</file>

<file path=xl/ctrlProps/ctrlProp20.xml><?xml version="1.0" encoding="utf-8"?>
<formControlPr xmlns="http://schemas.microsoft.com/office/spreadsheetml/2009/9/main" objectType="CheckBox" fmlaLink="$W$25" lockText="1" noThreeD="1"/>
</file>

<file path=xl/ctrlProps/ctrlProp21.xml><?xml version="1.0" encoding="utf-8"?>
<formControlPr xmlns="http://schemas.microsoft.com/office/spreadsheetml/2009/9/main" objectType="CheckBox" fmlaLink="$O$26" lockText="1" noThreeD="1"/>
</file>

<file path=xl/ctrlProps/ctrlProp22.xml><?xml version="1.0" encoding="utf-8"?>
<formControlPr xmlns="http://schemas.microsoft.com/office/spreadsheetml/2009/9/main" objectType="CheckBox" fmlaLink="$W$26" lockText="1" noThreeD="1"/>
</file>

<file path=xl/ctrlProps/ctrlProp23.xml><?xml version="1.0" encoding="utf-8"?>
<formControlPr xmlns="http://schemas.microsoft.com/office/spreadsheetml/2009/9/main" objectType="CheckBox" fmlaLink="$O$27" lockText="1" noThreeD="1"/>
</file>

<file path=xl/ctrlProps/ctrlProp24.xml><?xml version="1.0" encoding="utf-8"?>
<formControlPr xmlns="http://schemas.microsoft.com/office/spreadsheetml/2009/9/main" objectType="CheckBox" fmlaLink="$W$27" lockText="1" noThreeD="1"/>
</file>

<file path=xl/ctrlProps/ctrlProp25.xml><?xml version="1.0" encoding="utf-8"?>
<formControlPr xmlns="http://schemas.microsoft.com/office/spreadsheetml/2009/9/main" objectType="CheckBox" fmlaLink="$O$28" lockText="1" noThreeD="1"/>
</file>

<file path=xl/ctrlProps/ctrlProp26.xml><?xml version="1.0" encoding="utf-8"?>
<formControlPr xmlns="http://schemas.microsoft.com/office/spreadsheetml/2009/9/main" objectType="CheckBox" fmlaLink="$W$28" lockText="1" noThreeD="1"/>
</file>

<file path=xl/ctrlProps/ctrlProp27.xml><?xml version="1.0" encoding="utf-8"?>
<formControlPr xmlns="http://schemas.microsoft.com/office/spreadsheetml/2009/9/main" objectType="CheckBox" fmlaLink="$O$29" lockText="1" noThreeD="1"/>
</file>

<file path=xl/ctrlProps/ctrlProp28.xml><?xml version="1.0" encoding="utf-8"?>
<formControlPr xmlns="http://schemas.microsoft.com/office/spreadsheetml/2009/9/main" objectType="CheckBox" fmlaLink="$W$29" lockText="1" noThreeD="1"/>
</file>

<file path=xl/ctrlProps/ctrlProp29.xml><?xml version="1.0" encoding="utf-8"?>
<formControlPr xmlns="http://schemas.microsoft.com/office/spreadsheetml/2009/9/main" objectType="CheckBox" fmlaLink="$O$30" lockText="1" noThreeD="1"/>
</file>

<file path=xl/ctrlProps/ctrlProp3.xml><?xml version="1.0" encoding="utf-8"?>
<formControlPr xmlns="http://schemas.microsoft.com/office/spreadsheetml/2009/9/main" objectType="CheckBox" fmlaLink="$O$17" lockText="1" noThreeD="1"/>
</file>

<file path=xl/ctrlProps/ctrlProp30.xml><?xml version="1.0" encoding="utf-8"?>
<formControlPr xmlns="http://schemas.microsoft.com/office/spreadsheetml/2009/9/main" objectType="CheckBox" fmlaLink="$W$30" lockText="1" noThreeD="1"/>
</file>

<file path=xl/ctrlProps/ctrlProp31.xml><?xml version="1.0" encoding="utf-8"?>
<formControlPr xmlns="http://schemas.microsoft.com/office/spreadsheetml/2009/9/main" objectType="CheckBox" fmlaLink="$O$31" lockText="1" noThreeD="1"/>
</file>

<file path=xl/ctrlProps/ctrlProp32.xml><?xml version="1.0" encoding="utf-8"?>
<formControlPr xmlns="http://schemas.microsoft.com/office/spreadsheetml/2009/9/main" objectType="CheckBox" fmlaLink="$W$31" lockText="1" noThreeD="1"/>
</file>

<file path=xl/ctrlProps/ctrlProp33.xml><?xml version="1.0" encoding="utf-8"?>
<formControlPr xmlns="http://schemas.microsoft.com/office/spreadsheetml/2009/9/main" objectType="CheckBox" fmlaLink="$O$32" lockText="1" noThreeD="1"/>
</file>

<file path=xl/ctrlProps/ctrlProp34.xml><?xml version="1.0" encoding="utf-8"?>
<formControlPr xmlns="http://schemas.microsoft.com/office/spreadsheetml/2009/9/main" objectType="CheckBox" fmlaLink="$W$32" lockText="1" noThreeD="1"/>
</file>

<file path=xl/ctrlProps/ctrlProp35.xml><?xml version="1.0" encoding="utf-8"?>
<formControlPr xmlns="http://schemas.microsoft.com/office/spreadsheetml/2009/9/main" objectType="CheckBox" fmlaLink="$O$33" lockText="1" noThreeD="1"/>
</file>

<file path=xl/ctrlProps/ctrlProp36.xml><?xml version="1.0" encoding="utf-8"?>
<formControlPr xmlns="http://schemas.microsoft.com/office/spreadsheetml/2009/9/main" objectType="CheckBox" fmlaLink="$W$33" lockText="1" noThreeD="1"/>
</file>

<file path=xl/ctrlProps/ctrlProp37.xml><?xml version="1.0" encoding="utf-8"?>
<formControlPr xmlns="http://schemas.microsoft.com/office/spreadsheetml/2009/9/main" objectType="CheckBox" fmlaLink="$O$34" lockText="1" noThreeD="1"/>
</file>

<file path=xl/ctrlProps/ctrlProp38.xml><?xml version="1.0" encoding="utf-8"?>
<formControlPr xmlns="http://schemas.microsoft.com/office/spreadsheetml/2009/9/main" objectType="CheckBox" fmlaLink="$W$34" lockText="1" noThreeD="1"/>
</file>

<file path=xl/ctrlProps/ctrlProp39.xml><?xml version="1.0" encoding="utf-8"?>
<formControlPr xmlns="http://schemas.microsoft.com/office/spreadsheetml/2009/9/main" objectType="CheckBox" fmlaLink="$O$35" lockText="1" noThreeD="1"/>
</file>

<file path=xl/ctrlProps/ctrlProp4.xml><?xml version="1.0" encoding="utf-8"?>
<formControlPr xmlns="http://schemas.microsoft.com/office/spreadsheetml/2009/9/main" objectType="CheckBox" fmlaLink="$W$17" lockText="1" noThreeD="1"/>
</file>

<file path=xl/ctrlProps/ctrlProp40.xml><?xml version="1.0" encoding="utf-8"?>
<formControlPr xmlns="http://schemas.microsoft.com/office/spreadsheetml/2009/9/main" objectType="CheckBox" fmlaLink="$W$35" lockText="1" noThreeD="1"/>
</file>

<file path=xl/ctrlProps/ctrlProp41.xml><?xml version="1.0" encoding="utf-8"?>
<formControlPr xmlns="http://schemas.microsoft.com/office/spreadsheetml/2009/9/main" objectType="CheckBox" fmlaLink="$O$36" lockText="1" noThreeD="1"/>
</file>

<file path=xl/ctrlProps/ctrlProp42.xml><?xml version="1.0" encoding="utf-8"?>
<formControlPr xmlns="http://schemas.microsoft.com/office/spreadsheetml/2009/9/main" objectType="CheckBox" fmlaLink="$W$36" lockText="1" noThreeD="1"/>
</file>

<file path=xl/ctrlProps/ctrlProp43.xml><?xml version="1.0" encoding="utf-8"?>
<formControlPr xmlns="http://schemas.microsoft.com/office/spreadsheetml/2009/9/main" objectType="CheckBox" fmlaLink="$O$37" lockText="1" noThreeD="1"/>
</file>

<file path=xl/ctrlProps/ctrlProp44.xml><?xml version="1.0" encoding="utf-8"?>
<formControlPr xmlns="http://schemas.microsoft.com/office/spreadsheetml/2009/9/main" objectType="CheckBox" fmlaLink="$W$37" lockText="1" noThreeD="1"/>
</file>

<file path=xl/ctrlProps/ctrlProp45.xml><?xml version="1.0" encoding="utf-8"?>
<formControlPr xmlns="http://schemas.microsoft.com/office/spreadsheetml/2009/9/main" objectType="CheckBox" fmlaLink="$O$38" lockText="1" noThreeD="1"/>
</file>

<file path=xl/ctrlProps/ctrlProp46.xml><?xml version="1.0" encoding="utf-8"?>
<formControlPr xmlns="http://schemas.microsoft.com/office/spreadsheetml/2009/9/main" objectType="CheckBox" fmlaLink="$W$38" lockText="1" noThreeD="1"/>
</file>

<file path=xl/ctrlProps/ctrlProp47.xml><?xml version="1.0" encoding="utf-8"?>
<formControlPr xmlns="http://schemas.microsoft.com/office/spreadsheetml/2009/9/main" objectType="CheckBox" fmlaLink="$O$39" lockText="1" noThreeD="1"/>
</file>

<file path=xl/ctrlProps/ctrlProp48.xml><?xml version="1.0" encoding="utf-8"?>
<formControlPr xmlns="http://schemas.microsoft.com/office/spreadsheetml/2009/9/main" objectType="CheckBox" fmlaLink="$W$39" lockText="1" noThreeD="1"/>
</file>

<file path=xl/ctrlProps/ctrlProp49.xml><?xml version="1.0" encoding="utf-8"?>
<formControlPr xmlns="http://schemas.microsoft.com/office/spreadsheetml/2009/9/main" objectType="CheckBox" fmlaLink="$O$40" lockText="1" noThreeD="1"/>
</file>

<file path=xl/ctrlProps/ctrlProp5.xml><?xml version="1.0" encoding="utf-8"?>
<formControlPr xmlns="http://schemas.microsoft.com/office/spreadsheetml/2009/9/main" objectType="CheckBox" fmlaLink="$O$18" lockText="1" noThreeD="1"/>
</file>

<file path=xl/ctrlProps/ctrlProp50.xml><?xml version="1.0" encoding="utf-8"?>
<formControlPr xmlns="http://schemas.microsoft.com/office/spreadsheetml/2009/9/main" objectType="CheckBox" fmlaLink="$W$40" lockText="1" noThreeD="1"/>
</file>

<file path=xl/ctrlProps/ctrlProp51.xml><?xml version="1.0" encoding="utf-8"?>
<formControlPr xmlns="http://schemas.microsoft.com/office/spreadsheetml/2009/9/main" objectType="CheckBox" fmlaLink="$O$41" lockText="1" noThreeD="1"/>
</file>

<file path=xl/ctrlProps/ctrlProp52.xml><?xml version="1.0" encoding="utf-8"?>
<formControlPr xmlns="http://schemas.microsoft.com/office/spreadsheetml/2009/9/main" objectType="CheckBox" fmlaLink="$W$41" lockText="1" noThreeD="1"/>
</file>

<file path=xl/ctrlProps/ctrlProp53.xml><?xml version="1.0" encoding="utf-8"?>
<formControlPr xmlns="http://schemas.microsoft.com/office/spreadsheetml/2009/9/main" objectType="CheckBox" fmlaLink="$O$42" lockText="1" noThreeD="1"/>
</file>

<file path=xl/ctrlProps/ctrlProp54.xml><?xml version="1.0" encoding="utf-8"?>
<formControlPr xmlns="http://schemas.microsoft.com/office/spreadsheetml/2009/9/main" objectType="CheckBox" fmlaLink="$W$42" lockText="1" noThreeD="1"/>
</file>

<file path=xl/ctrlProps/ctrlProp55.xml><?xml version="1.0" encoding="utf-8"?>
<formControlPr xmlns="http://schemas.microsoft.com/office/spreadsheetml/2009/9/main" objectType="CheckBox" fmlaLink="$O$43" lockText="1" noThreeD="1"/>
</file>

<file path=xl/ctrlProps/ctrlProp56.xml><?xml version="1.0" encoding="utf-8"?>
<formControlPr xmlns="http://schemas.microsoft.com/office/spreadsheetml/2009/9/main" objectType="CheckBox" fmlaLink="$W$43" lockText="1" noThreeD="1"/>
</file>

<file path=xl/ctrlProps/ctrlProp57.xml><?xml version="1.0" encoding="utf-8"?>
<formControlPr xmlns="http://schemas.microsoft.com/office/spreadsheetml/2009/9/main" objectType="CheckBox" fmlaLink="$O$44" lockText="1" noThreeD="1"/>
</file>

<file path=xl/ctrlProps/ctrlProp58.xml><?xml version="1.0" encoding="utf-8"?>
<formControlPr xmlns="http://schemas.microsoft.com/office/spreadsheetml/2009/9/main" objectType="CheckBox" fmlaLink="$W$44" lockText="1" noThreeD="1"/>
</file>

<file path=xl/ctrlProps/ctrlProp59.xml><?xml version="1.0" encoding="utf-8"?>
<formControlPr xmlns="http://schemas.microsoft.com/office/spreadsheetml/2009/9/main" objectType="CheckBox" fmlaLink="$O$45" lockText="1" noThreeD="1"/>
</file>

<file path=xl/ctrlProps/ctrlProp6.xml><?xml version="1.0" encoding="utf-8"?>
<formControlPr xmlns="http://schemas.microsoft.com/office/spreadsheetml/2009/9/main" objectType="CheckBox" fmlaLink="$W$18" lockText="1" noThreeD="1"/>
</file>

<file path=xl/ctrlProps/ctrlProp60.xml><?xml version="1.0" encoding="utf-8"?>
<formControlPr xmlns="http://schemas.microsoft.com/office/spreadsheetml/2009/9/main" objectType="CheckBox" fmlaLink="$W$45" lockText="1" noThreeD="1"/>
</file>

<file path=xl/ctrlProps/ctrlProp61.xml><?xml version="1.0" encoding="utf-8"?>
<formControlPr xmlns="http://schemas.microsoft.com/office/spreadsheetml/2009/9/main" objectType="CheckBox" fmlaLink="$O$46" lockText="1" noThreeD="1"/>
</file>

<file path=xl/ctrlProps/ctrlProp62.xml><?xml version="1.0" encoding="utf-8"?>
<formControlPr xmlns="http://schemas.microsoft.com/office/spreadsheetml/2009/9/main" objectType="CheckBox" fmlaLink="$W$46" lockText="1" noThreeD="1"/>
</file>

<file path=xl/ctrlProps/ctrlProp63.xml><?xml version="1.0" encoding="utf-8"?>
<formControlPr xmlns="http://schemas.microsoft.com/office/spreadsheetml/2009/9/main" objectType="CheckBox" fmlaLink="$O$47" lockText="1" noThreeD="1"/>
</file>

<file path=xl/ctrlProps/ctrlProp64.xml><?xml version="1.0" encoding="utf-8"?>
<formControlPr xmlns="http://schemas.microsoft.com/office/spreadsheetml/2009/9/main" objectType="CheckBox" fmlaLink="$W$47" lockText="1" noThreeD="1"/>
</file>

<file path=xl/ctrlProps/ctrlProp65.xml><?xml version="1.0" encoding="utf-8"?>
<formControlPr xmlns="http://schemas.microsoft.com/office/spreadsheetml/2009/9/main" objectType="CheckBox" fmlaLink="$O$48" lockText="1" noThreeD="1"/>
</file>

<file path=xl/ctrlProps/ctrlProp66.xml><?xml version="1.0" encoding="utf-8"?>
<formControlPr xmlns="http://schemas.microsoft.com/office/spreadsheetml/2009/9/main" objectType="CheckBox" fmlaLink="$W$48" lockText="1" noThreeD="1"/>
</file>

<file path=xl/ctrlProps/ctrlProp67.xml><?xml version="1.0" encoding="utf-8"?>
<formControlPr xmlns="http://schemas.microsoft.com/office/spreadsheetml/2009/9/main" objectType="CheckBox" fmlaLink="$O$49" lockText="1" noThreeD="1"/>
</file>

<file path=xl/ctrlProps/ctrlProp68.xml><?xml version="1.0" encoding="utf-8"?>
<formControlPr xmlns="http://schemas.microsoft.com/office/spreadsheetml/2009/9/main" objectType="CheckBox" fmlaLink="$W$49" lockText="1" noThreeD="1"/>
</file>

<file path=xl/ctrlProps/ctrlProp69.xml><?xml version="1.0" encoding="utf-8"?>
<formControlPr xmlns="http://schemas.microsoft.com/office/spreadsheetml/2009/9/main" objectType="CheckBox" fmlaLink="$O$50" lockText="1" noThreeD="1"/>
</file>

<file path=xl/ctrlProps/ctrlProp7.xml><?xml version="1.0" encoding="utf-8"?>
<formControlPr xmlns="http://schemas.microsoft.com/office/spreadsheetml/2009/9/main" objectType="CheckBox" fmlaLink="$O$19" lockText="1" noThreeD="1"/>
</file>

<file path=xl/ctrlProps/ctrlProp70.xml><?xml version="1.0" encoding="utf-8"?>
<formControlPr xmlns="http://schemas.microsoft.com/office/spreadsheetml/2009/9/main" objectType="CheckBox" fmlaLink="$W$50" lockText="1" noThreeD="1"/>
</file>

<file path=xl/ctrlProps/ctrlProp71.xml><?xml version="1.0" encoding="utf-8"?>
<formControlPr xmlns="http://schemas.microsoft.com/office/spreadsheetml/2009/9/main" objectType="CheckBox" fmlaLink="$O$51" lockText="1" noThreeD="1"/>
</file>

<file path=xl/ctrlProps/ctrlProp72.xml><?xml version="1.0" encoding="utf-8"?>
<formControlPr xmlns="http://schemas.microsoft.com/office/spreadsheetml/2009/9/main" objectType="CheckBox" fmlaLink="$W$51" lockText="1" noThreeD="1"/>
</file>

<file path=xl/ctrlProps/ctrlProp73.xml><?xml version="1.0" encoding="utf-8"?>
<formControlPr xmlns="http://schemas.microsoft.com/office/spreadsheetml/2009/9/main" objectType="CheckBox" fmlaLink="$O$52" lockText="1" noThreeD="1"/>
</file>

<file path=xl/ctrlProps/ctrlProp74.xml><?xml version="1.0" encoding="utf-8"?>
<formControlPr xmlns="http://schemas.microsoft.com/office/spreadsheetml/2009/9/main" objectType="CheckBox" fmlaLink="$W$52" lockText="1" noThreeD="1"/>
</file>

<file path=xl/ctrlProps/ctrlProp75.xml><?xml version="1.0" encoding="utf-8"?>
<formControlPr xmlns="http://schemas.microsoft.com/office/spreadsheetml/2009/9/main" objectType="CheckBox" fmlaLink="$O$53" lockText="1" noThreeD="1"/>
</file>

<file path=xl/ctrlProps/ctrlProp76.xml><?xml version="1.0" encoding="utf-8"?>
<formControlPr xmlns="http://schemas.microsoft.com/office/spreadsheetml/2009/9/main" objectType="CheckBox" fmlaLink="$W$53" lockText="1" noThreeD="1"/>
</file>

<file path=xl/ctrlProps/ctrlProp77.xml><?xml version="1.0" encoding="utf-8"?>
<formControlPr xmlns="http://schemas.microsoft.com/office/spreadsheetml/2009/9/main" objectType="CheckBox" fmlaLink="$O$54" lockText="1" noThreeD="1"/>
</file>

<file path=xl/ctrlProps/ctrlProp78.xml><?xml version="1.0" encoding="utf-8"?>
<formControlPr xmlns="http://schemas.microsoft.com/office/spreadsheetml/2009/9/main" objectType="CheckBox" fmlaLink="$W$54" lockText="1" noThreeD="1"/>
</file>

<file path=xl/ctrlProps/ctrlProp79.xml><?xml version="1.0" encoding="utf-8"?>
<formControlPr xmlns="http://schemas.microsoft.com/office/spreadsheetml/2009/9/main" objectType="CheckBox" fmlaLink="$O$55" lockText="1" noThreeD="1"/>
</file>

<file path=xl/ctrlProps/ctrlProp8.xml><?xml version="1.0" encoding="utf-8"?>
<formControlPr xmlns="http://schemas.microsoft.com/office/spreadsheetml/2009/9/main" objectType="CheckBox" fmlaLink="$W$19" lockText="1" noThreeD="1"/>
</file>

<file path=xl/ctrlProps/ctrlProp80.xml><?xml version="1.0" encoding="utf-8"?>
<formControlPr xmlns="http://schemas.microsoft.com/office/spreadsheetml/2009/9/main" objectType="CheckBox" fmlaLink="$W$55" lockText="1" noThreeD="1"/>
</file>

<file path=xl/ctrlProps/ctrlProp9.xml><?xml version="1.0" encoding="utf-8"?>
<formControlPr xmlns="http://schemas.microsoft.com/office/spreadsheetml/2009/9/main" objectType="CheckBox" fmlaLink="$O$20" lockText="1" noThreeD="1"/>
</file>

<file path=xl/drawings/_rels/drawing1.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Kalender!A1"/><Relationship Id="rId2" Type="http://schemas.openxmlformats.org/officeDocument/2006/relationships/image" Target="../media/image2.png"/><Relationship Id="rId1" Type="http://schemas.openxmlformats.org/officeDocument/2006/relationships/hyperlink" Target="#menukalender"/></Relationships>
</file>

<file path=xl/drawings/drawing1.xml><?xml version="1.0" encoding="utf-8"?>
<xdr:wsDr xmlns:xdr="http://schemas.openxmlformats.org/drawingml/2006/spreadsheetDrawing" xmlns:a="http://schemas.openxmlformats.org/drawingml/2006/main">
  <xdr:twoCellAnchor editAs="oneCell">
    <xdr:from>
      <xdr:col>1</xdr:col>
      <xdr:colOff>341313</xdr:colOff>
      <xdr:row>4</xdr:row>
      <xdr:rowOff>79373</xdr:rowOff>
    </xdr:from>
    <xdr:to>
      <xdr:col>1</xdr:col>
      <xdr:colOff>341313</xdr:colOff>
      <xdr:row>7</xdr:row>
      <xdr:rowOff>47622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xdr:from>
      <xdr:col>20</xdr:col>
      <xdr:colOff>19050</xdr:colOff>
      <xdr:row>0</xdr:row>
      <xdr:rowOff>0</xdr:rowOff>
    </xdr:from>
    <xdr:to>
      <xdr:col>27</xdr:col>
      <xdr:colOff>38099</xdr:colOff>
      <xdr:row>3</xdr:row>
      <xdr:rowOff>19049</xdr:rowOff>
    </xdr:to>
    <xdr:sp macro="" textlink="">
      <xdr:nvSpPr>
        <xdr:cNvPr id="6" name="Rectangle 5">
          <a:hlinkClick xmlns:r="http://schemas.openxmlformats.org/officeDocument/2006/relationships" r:id="rId2"/>
        </xdr:cNvPr>
        <xdr:cNvSpPr/>
      </xdr:nvSpPr>
      <xdr:spPr>
        <a:xfrm>
          <a:off x="5829300" y="0"/>
          <a:ext cx="1790699" cy="771524"/>
        </a:xfrm>
        <a:prstGeom prst="rect">
          <a:avLst/>
        </a:prstGeom>
        <a:solidFill>
          <a:schemeClr val="accent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371476</xdr:colOff>
      <xdr:row>0</xdr:row>
      <xdr:rowOff>104775</xdr:rowOff>
    </xdr:from>
    <xdr:to>
      <xdr:col>0</xdr:col>
      <xdr:colOff>371476</xdr:colOff>
      <xdr:row>3</xdr:row>
      <xdr:rowOff>22790</xdr:rowOff>
    </xdr:to>
    <xdr:pic>
      <xdr:nvPicPr>
        <xdr:cNvPr id="2" name="Picture 1" descr="home.png">
          <a:hlinkClick xmlns:r="http://schemas.openxmlformats.org/officeDocument/2006/relationships" r:id="rId1"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371476</xdr:colOff>
      <xdr:row>0</xdr:row>
      <xdr:rowOff>104775</xdr:rowOff>
    </xdr:from>
    <xdr:to>
      <xdr:col>3</xdr:col>
      <xdr:colOff>400051</xdr:colOff>
      <xdr:row>2</xdr:row>
      <xdr:rowOff>184715</xdr:rowOff>
    </xdr:to>
    <xdr:pic>
      <xdr:nvPicPr>
        <xdr:cNvPr id="3" name="Picture 2" descr="home.png">
          <a:hlinkClick xmlns:r="http://schemas.openxmlformats.org/officeDocument/2006/relationships" r:id="rId1"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371476</xdr:colOff>
      <xdr:row>0</xdr:row>
      <xdr:rowOff>104775</xdr:rowOff>
    </xdr:from>
    <xdr:to>
      <xdr:col>3</xdr:col>
      <xdr:colOff>400051</xdr:colOff>
      <xdr:row>2</xdr:row>
      <xdr:rowOff>184715</xdr:rowOff>
    </xdr:to>
    <xdr:pic>
      <xdr:nvPicPr>
        <xdr:cNvPr id="4" name="Picture 3" descr="home.png">
          <a:hlinkClick xmlns:r="http://schemas.openxmlformats.org/officeDocument/2006/relationships" r:id="rId3"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161925</xdr:colOff>
      <xdr:row>15</xdr:row>
      <xdr:rowOff>323850</xdr:rowOff>
    </xdr:from>
    <xdr:to>
      <xdr:col>8</xdr:col>
      <xdr:colOff>352425</xdr:colOff>
      <xdr:row>15</xdr:row>
      <xdr:rowOff>666750</xdr:rowOff>
    </xdr:to>
    <xdr:sp macro="" textlink="">
      <xdr:nvSpPr>
        <xdr:cNvPr id="5201"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15</xdr:row>
          <xdr:rowOff>323850</xdr:rowOff>
        </xdr:from>
        <xdr:to>
          <xdr:col>9</xdr:col>
          <xdr:colOff>381000</xdr:colOff>
          <xdr:row>15</xdr:row>
          <xdr:rowOff>666750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276225</xdr:rowOff>
        </xdr:from>
        <xdr:to>
          <xdr:col>7</xdr:col>
          <xdr:colOff>361950</xdr:colOff>
          <xdr:row>16</xdr:row>
          <xdr:rowOff>619125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276225</xdr:rowOff>
        </xdr:from>
        <xdr:to>
          <xdr:col>9</xdr:col>
          <xdr:colOff>381000</xdr:colOff>
          <xdr:row>16</xdr:row>
          <xdr:rowOff>619125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17</xdr:row>
          <xdr:rowOff>266700</xdr:rowOff>
        </xdr:from>
        <xdr:to>
          <xdr:col>7</xdr:col>
          <xdr:colOff>361950</xdr:colOff>
          <xdr:row>17</xdr:row>
          <xdr:rowOff>600075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266700</xdr:rowOff>
        </xdr:from>
        <xdr:to>
          <xdr:col>9</xdr:col>
          <xdr:colOff>381000</xdr:colOff>
          <xdr:row>17</xdr:row>
          <xdr:rowOff>600075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18</xdr:row>
      <xdr:rowOff>238125</xdr:rowOff>
    </xdr:from>
    <xdr:to>
      <xdr:col>8</xdr:col>
      <xdr:colOff>352425</xdr:colOff>
      <xdr:row>18</xdr:row>
      <xdr:rowOff>581025</xdr:rowOff>
    </xdr:to>
    <xdr:sp macro="" textlink="">
      <xdr:nvSpPr>
        <xdr:cNvPr id="5202"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03"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04"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19</xdr:row>
          <xdr:rowOff>257175</xdr:rowOff>
        </xdr:from>
        <xdr:to>
          <xdr:col>9</xdr:col>
          <xdr:colOff>381000</xdr:colOff>
          <xdr:row>19</xdr:row>
          <xdr:rowOff>600075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238125</xdr:rowOff>
        </xdr:from>
        <xdr:to>
          <xdr:col>7</xdr:col>
          <xdr:colOff>361950</xdr:colOff>
          <xdr:row>20</xdr:row>
          <xdr:rowOff>590550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238125</xdr:rowOff>
        </xdr:from>
        <xdr:to>
          <xdr:col>9</xdr:col>
          <xdr:colOff>381000</xdr:colOff>
          <xdr:row>20</xdr:row>
          <xdr:rowOff>590550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xdr:row>
          <xdr:rowOff>323850</xdr:rowOff>
        </xdr:from>
        <xdr:to>
          <xdr:col>7</xdr:col>
          <xdr:colOff>361950</xdr:colOff>
          <xdr:row>21</xdr:row>
          <xdr:rowOff>666750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21</xdr:row>
      <xdr:rowOff>323850</xdr:rowOff>
    </xdr:from>
    <xdr:to>
      <xdr:col>9</xdr:col>
      <xdr:colOff>352425</xdr:colOff>
      <xdr:row>21</xdr:row>
      <xdr:rowOff>666750</xdr:rowOff>
    </xdr:to>
    <xdr:sp macro="" textlink="">
      <xdr:nvSpPr>
        <xdr:cNvPr id="5205"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06"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07"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08"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09"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10"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24</xdr:row>
          <xdr:rowOff>304800</xdr:rowOff>
        </xdr:from>
        <xdr:to>
          <xdr:col>9</xdr:col>
          <xdr:colOff>381000</xdr:colOff>
          <xdr:row>24</xdr:row>
          <xdr:rowOff>647700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25</xdr:row>
      <xdr:rowOff>257175</xdr:rowOff>
    </xdr:from>
    <xdr:to>
      <xdr:col>8</xdr:col>
      <xdr:colOff>352425</xdr:colOff>
      <xdr:row>25</xdr:row>
      <xdr:rowOff>600075</xdr:rowOff>
    </xdr:to>
    <xdr:sp macro="" textlink="">
      <xdr:nvSpPr>
        <xdr:cNvPr id="5211"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212"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26</xdr:row>
          <xdr:rowOff>342900</xdr:rowOff>
        </xdr:from>
        <xdr:to>
          <xdr:col>7</xdr:col>
          <xdr:colOff>361950</xdr:colOff>
          <xdr:row>26</xdr:row>
          <xdr:rowOff>685800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342900</xdr:rowOff>
        </xdr:from>
        <xdr:to>
          <xdr:col>9</xdr:col>
          <xdr:colOff>381000</xdr:colOff>
          <xdr:row>26</xdr:row>
          <xdr:rowOff>685800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27</xdr:row>
      <xdr:rowOff>333375</xdr:rowOff>
    </xdr:from>
    <xdr:to>
      <xdr:col>8</xdr:col>
      <xdr:colOff>352425</xdr:colOff>
      <xdr:row>27</xdr:row>
      <xdr:rowOff>676275</xdr:rowOff>
    </xdr:to>
    <xdr:sp macro="" textlink="">
      <xdr:nvSpPr>
        <xdr:cNvPr id="5213"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27</xdr:row>
          <xdr:rowOff>333375</xdr:rowOff>
        </xdr:from>
        <xdr:to>
          <xdr:col>9</xdr:col>
          <xdr:colOff>381000</xdr:colOff>
          <xdr:row>27</xdr:row>
          <xdr:rowOff>685800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28</xdr:row>
      <xdr:rowOff>304800</xdr:rowOff>
    </xdr:from>
    <xdr:to>
      <xdr:col>8</xdr:col>
      <xdr:colOff>352425</xdr:colOff>
      <xdr:row>28</xdr:row>
      <xdr:rowOff>647700</xdr:rowOff>
    </xdr:to>
    <xdr:sp macro="" textlink="">
      <xdr:nvSpPr>
        <xdr:cNvPr id="5214"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28</xdr:row>
          <xdr:rowOff>304800</xdr:rowOff>
        </xdr:from>
        <xdr:to>
          <xdr:col>9</xdr:col>
          <xdr:colOff>381000</xdr:colOff>
          <xdr:row>28</xdr:row>
          <xdr:rowOff>647700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29</xdr:row>
      <xdr:rowOff>323850</xdr:rowOff>
    </xdr:from>
    <xdr:to>
      <xdr:col>8</xdr:col>
      <xdr:colOff>352425</xdr:colOff>
      <xdr:row>29</xdr:row>
      <xdr:rowOff>666750</xdr:rowOff>
    </xdr:to>
    <xdr:sp macro="" textlink="">
      <xdr:nvSpPr>
        <xdr:cNvPr id="5215"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216"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217"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218"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219"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220"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221"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32</xdr:row>
          <xdr:rowOff>361950</xdr:rowOff>
        </xdr:from>
        <xdr:to>
          <xdr:col>9</xdr:col>
          <xdr:colOff>381000</xdr:colOff>
          <xdr:row>32</xdr:row>
          <xdr:rowOff>695325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33</xdr:row>
      <xdr:rowOff>333375</xdr:rowOff>
    </xdr:from>
    <xdr:to>
      <xdr:col>8</xdr:col>
      <xdr:colOff>352425</xdr:colOff>
      <xdr:row>33</xdr:row>
      <xdr:rowOff>676275</xdr:rowOff>
    </xdr:to>
    <xdr:sp macro="" textlink="">
      <xdr:nvSpPr>
        <xdr:cNvPr id="5222"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33</xdr:row>
          <xdr:rowOff>333375</xdr:rowOff>
        </xdr:from>
        <xdr:to>
          <xdr:col>9</xdr:col>
          <xdr:colOff>381000</xdr:colOff>
          <xdr:row>33</xdr:row>
          <xdr:rowOff>685800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34</xdr:row>
          <xdr:rowOff>352425</xdr:rowOff>
        </xdr:from>
        <xdr:to>
          <xdr:col>7</xdr:col>
          <xdr:colOff>361950</xdr:colOff>
          <xdr:row>34</xdr:row>
          <xdr:rowOff>695325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34</xdr:row>
          <xdr:rowOff>352425</xdr:rowOff>
        </xdr:from>
        <xdr:to>
          <xdr:col>9</xdr:col>
          <xdr:colOff>381000</xdr:colOff>
          <xdr:row>34</xdr:row>
          <xdr:rowOff>695325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35</xdr:row>
          <xdr:rowOff>285750</xdr:rowOff>
        </xdr:from>
        <xdr:to>
          <xdr:col>7</xdr:col>
          <xdr:colOff>361950</xdr:colOff>
          <xdr:row>35</xdr:row>
          <xdr:rowOff>638175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35</xdr:row>
      <xdr:rowOff>285750</xdr:rowOff>
    </xdr:from>
    <xdr:to>
      <xdr:col>9</xdr:col>
      <xdr:colOff>352425</xdr:colOff>
      <xdr:row>35</xdr:row>
      <xdr:rowOff>628650</xdr:rowOff>
    </xdr:to>
    <xdr:sp macro="" textlink="">
      <xdr:nvSpPr>
        <xdr:cNvPr id="5223"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36</xdr:row>
          <xdr:rowOff>371475</xdr:rowOff>
        </xdr:from>
        <xdr:to>
          <xdr:col>7</xdr:col>
          <xdr:colOff>361950</xdr:colOff>
          <xdr:row>36</xdr:row>
          <xdr:rowOff>714375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36</xdr:row>
      <xdr:rowOff>371475</xdr:rowOff>
    </xdr:from>
    <xdr:to>
      <xdr:col>9</xdr:col>
      <xdr:colOff>352425</xdr:colOff>
      <xdr:row>36</xdr:row>
      <xdr:rowOff>714375</xdr:rowOff>
    </xdr:to>
    <xdr:sp macro="" textlink="">
      <xdr:nvSpPr>
        <xdr:cNvPr id="5224"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225"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37</xdr:row>
          <xdr:rowOff>361950</xdr:rowOff>
        </xdr:from>
        <xdr:to>
          <xdr:col>9</xdr:col>
          <xdr:colOff>381000</xdr:colOff>
          <xdr:row>37</xdr:row>
          <xdr:rowOff>695325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38</xdr:row>
          <xdr:rowOff>333375</xdr:rowOff>
        </xdr:from>
        <xdr:to>
          <xdr:col>7</xdr:col>
          <xdr:colOff>361950</xdr:colOff>
          <xdr:row>38</xdr:row>
          <xdr:rowOff>685800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38</xdr:row>
      <xdr:rowOff>333375</xdr:rowOff>
    </xdr:from>
    <xdr:to>
      <xdr:col>9</xdr:col>
      <xdr:colOff>352425</xdr:colOff>
      <xdr:row>38</xdr:row>
      <xdr:rowOff>676275</xdr:rowOff>
    </xdr:to>
    <xdr:sp macro="" textlink="">
      <xdr:nvSpPr>
        <xdr:cNvPr id="5226"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227"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39</xdr:row>
          <xdr:rowOff>352425</xdr:rowOff>
        </xdr:from>
        <xdr:to>
          <xdr:col>9</xdr:col>
          <xdr:colOff>381000</xdr:colOff>
          <xdr:row>39</xdr:row>
          <xdr:rowOff>695325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40</xdr:row>
      <xdr:rowOff>209550</xdr:rowOff>
    </xdr:from>
    <xdr:to>
      <xdr:col>8</xdr:col>
      <xdr:colOff>352425</xdr:colOff>
      <xdr:row>40</xdr:row>
      <xdr:rowOff>552450</xdr:rowOff>
    </xdr:to>
    <xdr:sp macro="" textlink="">
      <xdr:nvSpPr>
        <xdr:cNvPr id="5228"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40</xdr:row>
          <xdr:rowOff>209550</xdr:rowOff>
        </xdr:from>
        <xdr:to>
          <xdr:col>9</xdr:col>
          <xdr:colOff>381000</xdr:colOff>
          <xdr:row>40</xdr:row>
          <xdr:rowOff>552450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41</xdr:row>
      <xdr:rowOff>295275</xdr:rowOff>
    </xdr:from>
    <xdr:to>
      <xdr:col>8</xdr:col>
      <xdr:colOff>352425</xdr:colOff>
      <xdr:row>41</xdr:row>
      <xdr:rowOff>638175</xdr:rowOff>
    </xdr:to>
    <xdr:sp macro="" textlink="">
      <xdr:nvSpPr>
        <xdr:cNvPr id="5229"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41</xdr:row>
          <xdr:rowOff>295275</xdr:rowOff>
        </xdr:from>
        <xdr:to>
          <xdr:col>9</xdr:col>
          <xdr:colOff>381000</xdr:colOff>
          <xdr:row>41</xdr:row>
          <xdr:rowOff>638175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42</xdr:row>
          <xdr:rowOff>285750</xdr:rowOff>
        </xdr:from>
        <xdr:to>
          <xdr:col>7</xdr:col>
          <xdr:colOff>361950</xdr:colOff>
          <xdr:row>42</xdr:row>
          <xdr:rowOff>638175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42</xdr:row>
          <xdr:rowOff>285750</xdr:rowOff>
        </xdr:from>
        <xdr:to>
          <xdr:col>9</xdr:col>
          <xdr:colOff>381000</xdr:colOff>
          <xdr:row>42</xdr:row>
          <xdr:rowOff>638175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43</xdr:row>
      <xdr:rowOff>257175</xdr:rowOff>
    </xdr:from>
    <xdr:to>
      <xdr:col>8</xdr:col>
      <xdr:colOff>352425</xdr:colOff>
      <xdr:row>43</xdr:row>
      <xdr:rowOff>600075</xdr:rowOff>
    </xdr:to>
    <xdr:sp macro="" textlink="">
      <xdr:nvSpPr>
        <xdr:cNvPr id="5230"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43</xdr:row>
          <xdr:rowOff>257175</xdr:rowOff>
        </xdr:from>
        <xdr:to>
          <xdr:col>9</xdr:col>
          <xdr:colOff>381000</xdr:colOff>
          <xdr:row>43</xdr:row>
          <xdr:rowOff>600075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276225</xdr:rowOff>
        </xdr:from>
        <xdr:to>
          <xdr:col>7</xdr:col>
          <xdr:colOff>361950</xdr:colOff>
          <xdr:row>44</xdr:row>
          <xdr:rowOff>619125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44</xdr:row>
          <xdr:rowOff>276225</xdr:rowOff>
        </xdr:from>
        <xdr:to>
          <xdr:col>9</xdr:col>
          <xdr:colOff>381000</xdr:colOff>
          <xdr:row>44</xdr:row>
          <xdr:rowOff>619125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45</xdr:row>
      <xdr:rowOff>247650</xdr:rowOff>
    </xdr:from>
    <xdr:to>
      <xdr:col>8</xdr:col>
      <xdr:colOff>352425</xdr:colOff>
      <xdr:row>45</xdr:row>
      <xdr:rowOff>590550</xdr:rowOff>
    </xdr:to>
    <xdr:sp macro="" textlink="">
      <xdr:nvSpPr>
        <xdr:cNvPr id="5231"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45</xdr:row>
          <xdr:rowOff>247650</xdr:rowOff>
        </xdr:from>
        <xdr:to>
          <xdr:col>9</xdr:col>
          <xdr:colOff>381000</xdr:colOff>
          <xdr:row>45</xdr:row>
          <xdr:rowOff>590550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46</xdr:row>
          <xdr:rowOff>333375</xdr:rowOff>
        </xdr:from>
        <xdr:to>
          <xdr:col>7</xdr:col>
          <xdr:colOff>361950</xdr:colOff>
          <xdr:row>46</xdr:row>
          <xdr:rowOff>685800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46</xdr:row>
          <xdr:rowOff>333375</xdr:rowOff>
        </xdr:from>
        <xdr:to>
          <xdr:col>9</xdr:col>
          <xdr:colOff>381000</xdr:colOff>
          <xdr:row>46</xdr:row>
          <xdr:rowOff>685800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47</xdr:row>
          <xdr:rowOff>323850</xdr:rowOff>
        </xdr:from>
        <xdr:to>
          <xdr:col>7</xdr:col>
          <xdr:colOff>361950</xdr:colOff>
          <xdr:row>47</xdr:row>
          <xdr:rowOff>666750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47</xdr:row>
      <xdr:rowOff>323850</xdr:rowOff>
    </xdr:from>
    <xdr:to>
      <xdr:col>9</xdr:col>
      <xdr:colOff>352425</xdr:colOff>
      <xdr:row>47</xdr:row>
      <xdr:rowOff>666750</xdr:rowOff>
    </xdr:to>
    <xdr:sp macro="" textlink="">
      <xdr:nvSpPr>
        <xdr:cNvPr id="5232"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48</xdr:row>
          <xdr:rowOff>295275</xdr:rowOff>
        </xdr:from>
        <xdr:to>
          <xdr:col>7</xdr:col>
          <xdr:colOff>361950</xdr:colOff>
          <xdr:row>48</xdr:row>
          <xdr:rowOff>638175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48</xdr:row>
      <xdr:rowOff>295275</xdr:rowOff>
    </xdr:from>
    <xdr:to>
      <xdr:col>9</xdr:col>
      <xdr:colOff>352425</xdr:colOff>
      <xdr:row>48</xdr:row>
      <xdr:rowOff>638175</xdr:rowOff>
    </xdr:to>
    <xdr:sp macro="" textlink="">
      <xdr:nvSpPr>
        <xdr:cNvPr id="5233"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49</xdr:row>
          <xdr:rowOff>314325</xdr:rowOff>
        </xdr:from>
        <xdr:to>
          <xdr:col>7</xdr:col>
          <xdr:colOff>361950</xdr:colOff>
          <xdr:row>49</xdr:row>
          <xdr:rowOff>647700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49</xdr:row>
      <xdr:rowOff>314325</xdr:rowOff>
    </xdr:from>
    <xdr:to>
      <xdr:col>9</xdr:col>
      <xdr:colOff>352425</xdr:colOff>
      <xdr:row>49</xdr:row>
      <xdr:rowOff>657225</xdr:rowOff>
    </xdr:to>
    <xdr:sp macro="" textlink="">
      <xdr:nvSpPr>
        <xdr:cNvPr id="5234"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35"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36"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51</xdr:row>
          <xdr:rowOff>352425</xdr:rowOff>
        </xdr:from>
        <xdr:to>
          <xdr:col>7</xdr:col>
          <xdr:colOff>361950</xdr:colOff>
          <xdr:row>51</xdr:row>
          <xdr:rowOff>695325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51</xdr:row>
          <xdr:rowOff>352425</xdr:rowOff>
        </xdr:from>
        <xdr:to>
          <xdr:col>9</xdr:col>
          <xdr:colOff>381000</xdr:colOff>
          <xdr:row>51</xdr:row>
          <xdr:rowOff>695325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52</xdr:row>
          <xdr:rowOff>342900</xdr:rowOff>
        </xdr:from>
        <xdr:to>
          <xdr:col>7</xdr:col>
          <xdr:colOff>361950</xdr:colOff>
          <xdr:row>52</xdr:row>
          <xdr:rowOff>685800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52</xdr:row>
      <xdr:rowOff>342900</xdr:rowOff>
    </xdr:from>
    <xdr:to>
      <xdr:col>9</xdr:col>
      <xdr:colOff>352425</xdr:colOff>
      <xdr:row>52</xdr:row>
      <xdr:rowOff>685800</xdr:rowOff>
    </xdr:to>
    <xdr:sp macro="" textlink="">
      <xdr:nvSpPr>
        <xdr:cNvPr id="5237"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238"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53</xdr:row>
          <xdr:rowOff>314325</xdr:rowOff>
        </xdr:from>
        <xdr:to>
          <xdr:col>9</xdr:col>
          <xdr:colOff>381000</xdr:colOff>
          <xdr:row>53</xdr:row>
          <xdr:rowOff>647700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54</xdr:row>
      <xdr:rowOff>333375</xdr:rowOff>
    </xdr:from>
    <xdr:to>
      <xdr:col>8</xdr:col>
      <xdr:colOff>352425</xdr:colOff>
      <xdr:row>54</xdr:row>
      <xdr:rowOff>676275</xdr:rowOff>
    </xdr:to>
    <xdr:sp macro="" textlink="">
      <xdr:nvSpPr>
        <xdr:cNvPr id="5239"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40"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15</xdr:row>
          <xdr:rowOff>323850</xdr:rowOff>
        </xdr:from>
        <xdr:to>
          <xdr:col>7</xdr:col>
          <xdr:colOff>361950</xdr:colOff>
          <xdr:row>15</xdr:row>
          <xdr:rowOff>666750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238125</xdr:rowOff>
        </xdr:from>
        <xdr:to>
          <xdr:col>7</xdr:col>
          <xdr:colOff>361950</xdr:colOff>
          <xdr:row>18</xdr:row>
          <xdr:rowOff>590550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238125</xdr:rowOff>
        </xdr:from>
        <xdr:to>
          <xdr:col>9</xdr:col>
          <xdr:colOff>381000</xdr:colOff>
          <xdr:row>18</xdr:row>
          <xdr:rowOff>590550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19</xdr:row>
          <xdr:rowOff>257175</xdr:rowOff>
        </xdr:from>
        <xdr:to>
          <xdr:col>7</xdr:col>
          <xdr:colOff>361950</xdr:colOff>
          <xdr:row>19</xdr:row>
          <xdr:rowOff>600075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21</xdr:row>
          <xdr:rowOff>323850</xdr:rowOff>
        </xdr:from>
        <xdr:to>
          <xdr:col>9</xdr:col>
          <xdr:colOff>381000</xdr:colOff>
          <xdr:row>21</xdr:row>
          <xdr:rowOff>666750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314325</xdr:rowOff>
        </xdr:from>
        <xdr:to>
          <xdr:col>7</xdr:col>
          <xdr:colOff>361950</xdr:colOff>
          <xdr:row>22</xdr:row>
          <xdr:rowOff>647700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xdr:row>
          <xdr:rowOff>314325</xdr:rowOff>
        </xdr:from>
        <xdr:to>
          <xdr:col>9</xdr:col>
          <xdr:colOff>381000</xdr:colOff>
          <xdr:row>22</xdr:row>
          <xdr:rowOff>647700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xdr:row>
          <xdr:rowOff>285750</xdr:rowOff>
        </xdr:from>
        <xdr:to>
          <xdr:col>7</xdr:col>
          <xdr:colOff>361950</xdr:colOff>
          <xdr:row>23</xdr:row>
          <xdr:rowOff>638175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23</xdr:row>
          <xdr:rowOff>285750</xdr:rowOff>
        </xdr:from>
        <xdr:to>
          <xdr:col>9</xdr:col>
          <xdr:colOff>381000</xdr:colOff>
          <xdr:row>23</xdr:row>
          <xdr:rowOff>638175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xdr:row>
          <xdr:rowOff>304800</xdr:rowOff>
        </xdr:from>
        <xdr:to>
          <xdr:col>7</xdr:col>
          <xdr:colOff>361950</xdr:colOff>
          <xdr:row>24</xdr:row>
          <xdr:rowOff>647700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25</xdr:row>
          <xdr:rowOff>257175</xdr:rowOff>
        </xdr:from>
        <xdr:to>
          <xdr:col>7</xdr:col>
          <xdr:colOff>361950</xdr:colOff>
          <xdr:row>25</xdr:row>
          <xdr:rowOff>600075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257175</xdr:rowOff>
        </xdr:from>
        <xdr:to>
          <xdr:col>9</xdr:col>
          <xdr:colOff>381000</xdr:colOff>
          <xdr:row>25</xdr:row>
          <xdr:rowOff>600075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xdr:row>
          <xdr:rowOff>333375</xdr:rowOff>
        </xdr:from>
        <xdr:to>
          <xdr:col>7</xdr:col>
          <xdr:colOff>361950</xdr:colOff>
          <xdr:row>27</xdr:row>
          <xdr:rowOff>685800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xdr:row>
          <xdr:rowOff>304800</xdr:rowOff>
        </xdr:from>
        <xdr:to>
          <xdr:col>7</xdr:col>
          <xdr:colOff>361950</xdr:colOff>
          <xdr:row>28</xdr:row>
          <xdr:rowOff>647700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29</xdr:row>
          <xdr:rowOff>323850</xdr:rowOff>
        </xdr:from>
        <xdr:to>
          <xdr:col>7</xdr:col>
          <xdr:colOff>361950</xdr:colOff>
          <xdr:row>29</xdr:row>
          <xdr:rowOff>666750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323850</xdr:rowOff>
        </xdr:from>
        <xdr:to>
          <xdr:col>9</xdr:col>
          <xdr:colOff>381000</xdr:colOff>
          <xdr:row>29</xdr:row>
          <xdr:rowOff>666750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285750</xdr:rowOff>
        </xdr:from>
        <xdr:to>
          <xdr:col>7</xdr:col>
          <xdr:colOff>361950</xdr:colOff>
          <xdr:row>30</xdr:row>
          <xdr:rowOff>638175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30</xdr:row>
          <xdr:rowOff>285750</xdr:rowOff>
        </xdr:from>
        <xdr:to>
          <xdr:col>9</xdr:col>
          <xdr:colOff>381000</xdr:colOff>
          <xdr:row>30</xdr:row>
          <xdr:rowOff>638175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xdr:row>
          <xdr:rowOff>371475</xdr:rowOff>
        </xdr:from>
        <xdr:to>
          <xdr:col>7</xdr:col>
          <xdr:colOff>361950</xdr:colOff>
          <xdr:row>31</xdr:row>
          <xdr:rowOff>714375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31</xdr:row>
          <xdr:rowOff>371475</xdr:rowOff>
        </xdr:from>
        <xdr:to>
          <xdr:col>9</xdr:col>
          <xdr:colOff>381000</xdr:colOff>
          <xdr:row>31</xdr:row>
          <xdr:rowOff>714375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xdr:row>
          <xdr:rowOff>361950</xdr:rowOff>
        </xdr:from>
        <xdr:to>
          <xdr:col>7</xdr:col>
          <xdr:colOff>361950</xdr:colOff>
          <xdr:row>32</xdr:row>
          <xdr:rowOff>695325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33</xdr:row>
          <xdr:rowOff>333375</xdr:rowOff>
        </xdr:from>
        <xdr:to>
          <xdr:col>7</xdr:col>
          <xdr:colOff>361950</xdr:colOff>
          <xdr:row>33</xdr:row>
          <xdr:rowOff>685800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35</xdr:row>
          <xdr:rowOff>285750</xdr:rowOff>
        </xdr:from>
        <xdr:to>
          <xdr:col>9</xdr:col>
          <xdr:colOff>381000</xdr:colOff>
          <xdr:row>35</xdr:row>
          <xdr:rowOff>638175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36</xdr:row>
          <xdr:rowOff>371475</xdr:rowOff>
        </xdr:from>
        <xdr:to>
          <xdr:col>9</xdr:col>
          <xdr:colOff>381000</xdr:colOff>
          <xdr:row>36</xdr:row>
          <xdr:rowOff>714375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37</xdr:row>
          <xdr:rowOff>361950</xdr:rowOff>
        </xdr:from>
        <xdr:to>
          <xdr:col>7</xdr:col>
          <xdr:colOff>361950</xdr:colOff>
          <xdr:row>37</xdr:row>
          <xdr:rowOff>695325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38</xdr:row>
          <xdr:rowOff>333375</xdr:rowOff>
        </xdr:from>
        <xdr:to>
          <xdr:col>9</xdr:col>
          <xdr:colOff>381000</xdr:colOff>
          <xdr:row>38</xdr:row>
          <xdr:rowOff>685800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39</xdr:row>
          <xdr:rowOff>352425</xdr:rowOff>
        </xdr:from>
        <xdr:to>
          <xdr:col>7</xdr:col>
          <xdr:colOff>361950</xdr:colOff>
          <xdr:row>39</xdr:row>
          <xdr:rowOff>695325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40</xdr:row>
          <xdr:rowOff>209550</xdr:rowOff>
        </xdr:from>
        <xdr:to>
          <xdr:col>7</xdr:col>
          <xdr:colOff>361950</xdr:colOff>
          <xdr:row>40</xdr:row>
          <xdr:rowOff>552450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41</xdr:row>
          <xdr:rowOff>295275</xdr:rowOff>
        </xdr:from>
        <xdr:to>
          <xdr:col>7</xdr:col>
          <xdr:colOff>361950</xdr:colOff>
          <xdr:row>41</xdr:row>
          <xdr:rowOff>638175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257175</xdr:rowOff>
        </xdr:from>
        <xdr:to>
          <xdr:col>7</xdr:col>
          <xdr:colOff>361950</xdr:colOff>
          <xdr:row>43</xdr:row>
          <xdr:rowOff>600075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45</xdr:row>
          <xdr:rowOff>247650</xdr:rowOff>
        </xdr:from>
        <xdr:to>
          <xdr:col>7</xdr:col>
          <xdr:colOff>361950</xdr:colOff>
          <xdr:row>45</xdr:row>
          <xdr:rowOff>590550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47</xdr:row>
          <xdr:rowOff>323850</xdr:rowOff>
        </xdr:from>
        <xdr:to>
          <xdr:col>9</xdr:col>
          <xdr:colOff>381000</xdr:colOff>
          <xdr:row>47</xdr:row>
          <xdr:rowOff>666750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48</xdr:row>
          <xdr:rowOff>295275</xdr:rowOff>
        </xdr:from>
        <xdr:to>
          <xdr:col>9</xdr:col>
          <xdr:colOff>381000</xdr:colOff>
          <xdr:row>48</xdr:row>
          <xdr:rowOff>638175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49</xdr:row>
          <xdr:rowOff>314325</xdr:rowOff>
        </xdr:from>
        <xdr:to>
          <xdr:col>9</xdr:col>
          <xdr:colOff>381000</xdr:colOff>
          <xdr:row>49</xdr:row>
          <xdr:rowOff>647700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50</xdr:row>
          <xdr:rowOff>266700</xdr:rowOff>
        </xdr:from>
        <xdr:to>
          <xdr:col>7</xdr:col>
          <xdr:colOff>361950</xdr:colOff>
          <xdr:row>50</xdr:row>
          <xdr:rowOff>600075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50</xdr:row>
          <xdr:rowOff>266700</xdr:rowOff>
        </xdr:from>
        <xdr:to>
          <xdr:col>9</xdr:col>
          <xdr:colOff>381000</xdr:colOff>
          <xdr:row>50</xdr:row>
          <xdr:rowOff>600075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52</xdr:row>
          <xdr:rowOff>342900</xdr:rowOff>
        </xdr:from>
        <xdr:to>
          <xdr:col>9</xdr:col>
          <xdr:colOff>381000</xdr:colOff>
          <xdr:row>52</xdr:row>
          <xdr:rowOff>685800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53</xdr:row>
          <xdr:rowOff>314325</xdr:rowOff>
        </xdr:from>
        <xdr:to>
          <xdr:col>7</xdr:col>
          <xdr:colOff>361950</xdr:colOff>
          <xdr:row>53</xdr:row>
          <xdr:rowOff>647700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54</xdr:row>
          <xdr:rowOff>333375</xdr:rowOff>
        </xdr:from>
        <xdr:to>
          <xdr:col>7</xdr:col>
          <xdr:colOff>361950</xdr:colOff>
          <xdr:row>54</xdr:row>
          <xdr:rowOff>685800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54</xdr:row>
          <xdr:rowOff>333375</xdr:rowOff>
        </xdr:from>
        <xdr:to>
          <xdr:col>9</xdr:col>
          <xdr:colOff>381000</xdr:colOff>
          <xdr:row>54</xdr:row>
          <xdr:rowOff>685800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15</xdr:row>
      <xdr:rowOff>323850</xdr:rowOff>
    </xdr:from>
    <xdr:to>
      <xdr:col>8</xdr:col>
      <xdr:colOff>352425</xdr:colOff>
      <xdr:row>15</xdr:row>
      <xdr:rowOff>666750</xdr:rowOff>
    </xdr:to>
    <xdr:sp macro="" textlink="">
      <xdr:nvSpPr>
        <xdr:cNvPr id="2"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3"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4"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6"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7"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8"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9"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10"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11"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12"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13"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14"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15"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16"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17"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18"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19"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20"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21"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22"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23"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24"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25"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26"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27"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28"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29"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30"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31"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241"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242"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243"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244"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45"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46"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247"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120"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2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2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2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2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2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2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2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2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2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2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2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2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2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2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2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2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2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2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2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2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2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2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2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2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2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2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2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2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2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2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2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2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2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2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3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3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3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3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3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3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3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3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3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3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3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3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3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3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3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3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3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3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3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3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3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3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3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3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3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3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3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3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3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3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3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3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3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3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3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3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3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3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3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3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4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4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4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4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4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4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4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4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4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4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4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4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4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4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4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4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4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4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4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4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4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4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4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4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4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4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4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4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4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4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4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4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4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4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4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4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4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4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4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4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4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4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4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4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4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4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4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4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4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4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4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4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4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4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4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4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4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4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4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4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4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4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4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4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4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4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4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4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4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4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5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5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5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5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5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5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5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5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5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5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5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5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5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5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5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5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5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5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5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5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5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5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5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5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5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5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5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5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5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5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5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5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5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5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5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5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5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5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5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5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6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6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6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6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6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6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6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6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6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6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6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6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6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6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6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6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6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6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6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6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6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6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6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6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6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6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6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6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6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6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6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6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6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6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6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6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6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6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6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6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7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7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7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7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7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7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7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7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7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7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7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7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7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7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7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7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7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7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7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7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7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7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7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7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7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7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7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7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7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7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7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7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7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7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7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7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7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7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7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7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8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8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8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8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8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8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8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8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8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8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8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8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8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8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8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8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8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8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8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8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8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8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8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8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8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8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8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8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8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8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8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8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8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8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8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8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8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8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8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8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9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9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9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9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9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9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9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9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9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9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9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9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9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9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9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9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9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9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9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9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9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9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9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9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9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9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9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9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9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9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9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9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9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9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9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9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9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9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9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9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0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0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0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0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0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0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0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0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0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0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0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0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0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0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0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0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0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0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0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0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0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0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0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0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0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0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0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0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0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0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0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0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0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0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0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0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0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0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0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0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1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1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1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1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1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1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1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1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1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1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1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1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1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1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1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1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1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1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1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1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1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1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1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1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1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1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1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1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1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1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1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1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1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1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1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1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1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1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1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1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2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2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2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2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2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2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2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2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2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2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2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2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2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2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2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2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2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2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2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2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2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2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2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2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2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2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2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2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2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2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161925</xdr:colOff>
          <xdr:row>15</xdr:row>
          <xdr:rowOff>323850</xdr:rowOff>
        </xdr:from>
        <xdr:to>
          <xdr:col>8</xdr:col>
          <xdr:colOff>361950</xdr:colOff>
          <xdr:row>15</xdr:row>
          <xdr:rowOff>666750</xdr:rowOff>
        </xdr:to>
        <xdr:sp macro="" textlink="">
          <xdr:nvSpPr>
            <xdr:cNvPr id="6250" name="Check Box 1" hidden="1">
              <a:extLst>
                <a:ext uri="{63B3BB69-23CF-44E3-9099-C40C66FF867C}">
                  <a14:compatExt spid="_x0000_s520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238125</xdr:rowOff>
        </xdr:from>
        <xdr:to>
          <xdr:col>8</xdr:col>
          <xdr:colOff>361950</xdr:colOff>
          <xdr:row>18</xdr:row>
          <xdr:rowOff>590550</xdr:rowOff>
        </xdr:to>
        <xdr:sp macro="" textlink="">
          <xdr:nvSpPr>
            <xdr:cNvPr id="6251" name="Check Box 7" hidden="1">
              <a:extLst>
                <a:ext uri="{63B3BB69-23CF-44E3-9099-C40C66FF867C}">
                  <a14:compatExt spid="_x0000_s52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238125</xdr:rowOff>
        </xdr:from>
        <xdr:to>
          <xdr:col>9</xdr:col>
          <xdr:colOff>361950</xdr:colOff>
          <xdr:row>18</xdr:row>
          <xdr:rowOff>590550</xdr:rowOff>
        </xdr:to>
        <xdr:sp macro="" textlink="">
          <xdr:nvSpPr>
            <xdr:cNvPr id="6252" name="Check Box 8" hidden="1">
              <a:extLst>
                <a:ext uri="{63B3BB69-23CF-44E3-9099-C40C66FF867C}">
                  <a14:compatExt spid="_x0000_s520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xdr:row>
          <xdr:rowOff>257175</xdr:rowOff>
        </xdr:from>
        <xdr:to>
          <xdr:col>8</xdr:col>
          <xdr:colOff>361950</xdr:colOff>
          <xdr:row>19</xdr:row>
          <xdr:rowOff>600075</xdr:rowOff>
        </xdr:to>
        <xdr:sp macro="" textlink="">
          <xdr:nvSpPr>
            <xdr:cNvPr id="6253" name="Check Box 9" hidden="1">
              <a:extLst>
                <a:ext uri="{63B3BB69-23CF-44E3-9099-C40C66FF867C}">
                  <a14:compatExt spid="_x0000_s520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323850</xdr:rowOff>
        </xdr:from>
        <xdr:to>
          <xdr:col>9</xdr:col>
          <xdr:colOff>361950</xdr:colOff>
          <xdr:row>21</xdr:row>
          <xdr:rowOff>666750</xdr:rowOff>
        </xdr:to>
        <xdr:sp macro="" textlink="">
          <xdr:nvSpPr>
            <xdr:cNvPr id="6254" name="Check Box 14" hidden="1">
              <a:extLst>
                <a:ext uri="{63B3BB69-23CF-44E3-9099-C40C66FF867C}">
                  <a14:compatExt spid="_x0000_s52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314325</xdr:rowOff>
        </xdr:from>
        <xdr:to>
          <xdr:col>8</xdr:col>
          <xdr:colOff>361950</xdr:colOff>
          <xdr:row>22</xdr:row>
          <xdr:rowOff>647700</xdr:rowOff>
        </xdr:to>
        <xdr:sp macro="" textlink="">
          <xdr:nvSpPr>
            <xdr:cNvPr id="6255" name="Check Box 15" hidden="1">
              <a:extLst>
                <a:ext uri="{63B3BB69-23CF-44E3-9099-C40C66FF867C}">
                  <a14:compatExt spid="_x0000_s52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xdr:row>
          <xdr:rowOff>314325</xdr:rowOff>
        </xdr:from>
        <xdr:to>
          <xdr:col>9</xdr:col>
          <xdr:colOff>361950</xdr:colOff>
          <xdr:row>22</xdr:row>
          <xdr:rowOff>647700</xdr:rowOff>
        </xdr:to>
        <xdr:sp macro="" textlink="">
          <xdr:nvSpPr>
            <xdr:cNvPr id="6256" name="Check Box 16" hidden="1">
              <a:extLst>
                <a:ext uri="{63B3BB69-23CF-44E3-9099-C40C66FF867C}">
                  <a14:compatExt spid="_x0000_s520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xdr:row>
          <xdr:rowOff>285750</xdr:rowOff>
        </xdr:from>
        <xdr:to>
          <xdr:col>8</xdr:col>
          <xdr:colOff>361950</xdr:colOff>
          <xdr:row>23</xdr:row>
          <xdr:rowOff>638175</xdr:rowOff>
        </xdr:to>
        <xdr:sp macro="" textlink="">
          <xdr:nvSpPr>
            <xdr:cNvPr id="6257" name="Check Box 17" hidden="1">
              <a:extLst>
                <a:ext uri="{63B3BB69-23CF-44E3-9099-C40C66FF867C}">
                  <a14:compatExt spid="_x0000_s520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xdr:row>
          <xdr:rowOff>285750</xdr:rowOff>
        </xdr:from>
        <xdr:to>
          <xdr:col>9</xdr:col>
          <xdr:colOff>361950</xdr:colOff>
          <xdr:row>23</xdr:row>
          <xdr:rowOff>638175</xdr:rowOff>
        </xdr:to>
        <xdr:sp macro="" textlink="">
          <xdr:nvSpPr>
            <xdr:cNvPr id="6258" name="Check Box 18" hidden="1">
              <a:extLst>
                <a:ext uri="{63B3BB69-23CF-44E3-9099-C40C66FF867C}">
                  <a14:compatExt spid="_x0000_s52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xdr:row>
          <xdr:rowOff>304800</xdr:rowOff>
        </xdr:from>
        <xdr:to>
          <xdr:col>8</xdr:col>
          <xdr:colOff>361950</xdr:colOff>
          <xdr:row>24</xdr:row>
          <xdr:rowOff>647700</xdr:rowOff>
        </xdr:to>
        <xdr:sp macro="" textlink="">
          <xdr:nvSpPr>
            <xdr:cNvPr id="6259" name="Check Box 19" hidden="1">
              <a:extLst>
                <a:ext uri="{63B3BB69-23CF-44E3-9099-C40C66FF867C}">
                  <a14:compatExt spid="_x0000_s521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xdr:row>
          <xdr:rowOff>257175</xdr:rowOff>
        </xdr:from>
        <xdr:to>
          <xdr:col>8</xdr:col>
          <xdr:colOff>361950</xdr:colOff>
          <xdr:row>25</xdr:row>
          <xdr:rowOff>600075</xdr:rowOff>
        </xdr:to>
        <xdr:sp macro="" textlink="">
          <xdr:nvSpPr>
            <xdr:cNvPr id="6260" name="Check Box 21" hidden="1">
              <a:extLst>
                <a:ext uri="{63B3BB69-23CF-44E3-9099-C40C66FF867C}">
                  <a14:compatExt spid="_x0000_s521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xdr:row>
          <xdr:rowOff>257175</xdr:rowOff>
        </xdr:from>
        <xdr:to>
          <xdr:col>9</xdr:col>
          <xdr:colOff>361950</xdr:colOff>
          <xdr:row>25</xdr:row>
          <xdr:rowOff>600075</xdr:rowOff>
        </xdr:to>
        <xdr:sp macro="" textlink="">
          <xdr:nvSpPr>
            <xdr:cNvPr id="6261" name="Check Box 22" hidden="1">
              <a:extLst>
                <a:ext uri="{63B3BB69-23CF-44E3-9099-C40C66FF867C}">
                  <a14:compatExt spid="_x0000_s521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333375</xdr:rowOff>
        </xdr:from>
        <xdr:to>
          <xdr:col>8</xdr:col>
          <xdr:colOff>361950</xdr:colOff>
          <xdr:row>27</xdr:row>
          <xdr:rowOff>685800</xdr:rowOff>
        </xdr:to>
        <xdr:sp macro="" textlink="">
          <xdr:nvSpPr>
            <xdr:cNvPr id="6262" name="Check Box 25" hidden="1">
              <a:extLst>
                <a:ext uri="{63B3BB69-23CF-44E3-9099-C40C66FF867C}">
                  <a14:compatExt spid="_x0000_s52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304800</xdr:rowOff>
        </xdr:from>
        <xdr:to>
          <xdr:col>8</xdr:col>
          <xdr:colOff>361950</xdr:colOff>
          <xdr:row>28</xdr:row>
          <xdr:rowOff>647700</xdr:rowOff>
        </xdr:to>
        <xdr:sp macro="" textlink="">
          <xdr:nvSpPr>
            <xdr:cNvPr id="6263" name="Check Box 27" hidden="1">
              <a:extLst>
                <a:ext uri="{63B3BB69-23CF-44E3-9099-C40C66FF867C}">
                  <a14:compatExt spid="_x0000_s52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323850</xdr:rowOff>
        </xdr:from>
        <xdr:to>
          <xdr:col>8</xdr:col>
          <xdr:colOff>361950</xdr:colOff>
          <xdr:row>29</xdr:row>
          <xdr:rowOff>666750</xdr:rowOff>
        </xdr:to>
        <xdr:sp macro="" textlink="">
          <xdr:nvSpPr>
            <xdr:cNvPr id="6264" name="Check Box 29" hidden="1">
              <a:extLst>
                <a:ext uri="{63B3BB69-23CF-44E3-9099-C40C66FF867C}">
                  <a14:compatExt spid="_x0000_s521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323850</xdr:rowOff>
        </xdr:from>
        <xdr:to>
          <xdr:col>9</xdr:col>
          <xdr:colOff>361950</xdr:colOff>
          <xdr:row>29</xdr:row>
          <xdr:rowOff>666750</xdr:rowOff>
        </xdr:to>
        <xdr:sp macro="" textlink="">
          <xdr:nvSpPr>
            <xdr:cNvPr id="6265" name="Check Box 30" hidden="1">
              <a:extLst>
                <a:ext uri="{63B3BB69-23CF-44E3-9099-C40C66FF867C}">
                  <a14:compatExt spid="_x0000_s521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285750</xdr:rowOff>
        </xdr:from>
        <xdr:to>
          <xdr:col>8</xdr:col>
          <xdr:colOff>361950</xdr:colOff>
          <xdr:row>30</xdr:row>
          <xdr:rowOff>638175</xdr:rowOff>
        </xdr:to>
        <xdr:sp macro="" textlink="">
          <xdr:nvSpPr>
            <xdr:cNvPr id="6266" name="Check Box 31" hidden="1">
              <a:extLst>
                <a:ext uri="{63B3BB69-23CF-44E3-9099-C40C66FF867C}">
                  <a14:compatExt spid="_x0000_s521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285750</xdr:rowOff>
        </xdr:from>
        <xdr:to>
          <xdr:col>9</xdr:col>
          <xdr:colOff>361950</xdr:colOff>
          <xdr:row>30</xdr:row>
          <xdr:rowOff>638175</xdr:rowOff>
        </xdr:to>
        <xdr:sp macro="" textlink="">
          <xdr:nvSpPr>
            <xdr:cNvPr id="6267" name="Check Box 32" hidden="1">
              <a:extLst>
                <a:ext uri="{63B3BB69-23CF-44E3-9099-C40C66FF867C}">
                  <a14:compatExt spid="_x0000_s52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371475</xdr:rowOff>
        </xdr:from>
        <xdr:to>
          <xdr:col>8</xdr:col>
          <xdr:colOff>361950</xdr:colOff>
          <xdr:row>31</xdr:row>
          <xdr:rowOff>714375</xdr:rowOff>
        </xdr:to>
        <xdr:sp macro="" textlink="">
          <xdr:nvSpPr>
            <xdr:cNvPr id="6268" name="Check Box 33" hidden="1">
              <a:extLst>
                <a:ext uri="{63B3BB69-23CF-44E3-9099-C40C66FF867C}">
                  <a14:compatExt spid="_x0000_s521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371475</xdr:rowOff>
        </xdr:from>
        <xdr:to>
          <xdr:col>9</xdr:col>
          <xdr:colOff>361950</xdr:colOff>
          <xdr:row>31</xdr:row>
          <xdr:rowOff>714375</xdr:rowOff>
        </xdr:to>
        <xdr:sp macro="" textlink="">
          <xdr:nvSpPr>
            <xdr:cNvPr id="6269" name="Check Box 34" hidden="1">
              <a:extLst>
                <a:ext uri="{63B3BB69-23CF-44E3-9099-C40C66FF867C}">
                  <a14:compatExt spid="_x0000_s522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361950</xdr:rowOff>
        </xdr:from>
        <xdr:to>
          <xdr:col>8</xdr:col>
          <xdr:colOff>361950</xdr:colOff>
          <xdr:row>32</xdr:row>
          <xdr:rowOff>695325</xdr:rowOff>
        </xdr:to>
        <xdr:sp macro="" textlink="">
          <xdr:nvSpPr>
            <xdr:cNvPr id="6270" name="Check Box 35" hidden="1">
              <a:extLst>
                <a:ext uri="{63B3BB69-23CF-44E3-9099-C40C66FF867C}">
                  <a14:compatExt spid="_x0000_s52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333375</xdr:rowOff>
        </xdr:from>
        <xdr:to>
          <xdr:col>8</xdr:col>
          <xdr:colOff>361950</xdr:colOff>
          <xdr:row>33</xdr:row>
          <xdr:rowOff>685800</xdr:rowOff>
        </xdr:to>
        <xdr:sp macro="" textlink="">
          <xdr:nvSpPr>
            <xdr:cNvPr id="6271" name="Check Box 37" hidden="1">
              <a:extLst>
                <a:ext uri="{63B3BB69-23CF-44E3-9099-C40C66FF867C}">
                  <a14:compatExt spid="_x0000_s52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xdr:row>
          <xdr:rowOff>285750</xdr:rowOff>
        </xdr:from>
        <xdr:to>
          <xdr:col>9</xdr:col>
          <xdr:colOff>361950</xdr:colOff>
          <xdr:row>35</xdr:row>
          <xdr:rowOff>638175</xdr:rowOff>
        </xdr:to>
        <xdr:sp macro="" textlink="">
          <xdr:nvSpPr>
            <xdr:cNvPr id="6272" name="Check Box 42" hidden="1">
              <a:extLst>
                <a:ext uri="{63B3BB69-23CF-44E3-9099-C40C66FF867C}">
                  <a14:compatExt spid="_x0000_s522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xdr:row>
          <xdr:rowOff>371475</xdr:rowOff>
        </xdr:from>
        <xdr:to>
          <xdr:col>9</xdr:col>
          <xdr:colOff>361950</xdr:colOff>
          <xdr:row>36</xdr:row>
          <xdr:rowOff>714375</xdr:rowOff>
        </xdr:to>
        <xdr:sp macro="" textlink="">
          <xdr:nvSpPr>
            <xdr:cNvPr id="6273" name="Check Box 44" hidden="1">
              <a:extLst>
                <a:ext uri="{63B3BB69-23CF-44E3-9099-C40C66FF867C}">
                  <a14:compatExt spid="_x0000_s522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xdr:row>
          <xdr:rowOff>361950</xdr:rowOff>
        </xdr:from>
        <xdr:to>
          <xdr:col>8</xdr:col>
          <xdr:colOff>361950</xdr:colOff>
          <xdr:row>37</xdr:row>
          <xdr:rowOff>695325</xdr:rowOff>
        </xdr:to>
        <xdr:sp macro="" textlink="">
          <xdr:nvSpPr>
            <xdr:cNvPr id="6274" name="Check Box 45" hidden="1">
              <a:extLst>
                <a:ext uri="{63B3BB69-23CF-44E3-9099-C40C66FF867C}">
                  <a14:compatExt spid="_x0000_s52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xdr:row>
          <xdr:rowOff>333375</xdr:rowOff>
        </xdr:from>
        <xdr:to>
          <xdr:col>9</xdr:col>
          <xdr:colOff>361950</xdr:colOff>
          <xdr:row>38</xdr:row>
          <xdr:rowOff>685800</xdr:rowOff>
        </xdr:to>
        <xdr:sp macro="" textlink="">
          <xdr:nvSpPr>
            <xdr:cNvPr id="6275" name="Check Box 48" hidden="1">
              <a:extLst>
                <a:ext uri="{63B3BB69-23CF-44E3-9099-C40C66FF867C}">
                  <a14:compatExt spid="_x0000_s52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352425</xdr:rowOff>
        </xdr:from>
        <xdr:to>
          <xdr:col>8</xdr:col>
          <xdr:colOff>361950</xdr:colOff>
          <xdr:row>39</xdr:row>
          <xdr:rowOff>695325</xdr:rowOff>
        </xdr:to>
        <xdr:sp macro="" textlink="">
          <xdr:nvSpPr>
            <xdr:cNvPr id="6276" name="Check Box 49" hidden="1">
              <a:extLst>
                <a:ext uri="{63B3BB69-23CF-44E3-9099-C40C66FF867C}">
                  <a14:compatExt spid="_x0000_s52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xdr:row>
          <xdr:rowOff>209550</xdr:rowOff>
        </xdr:from>
        <xdr:to>
          <xdr:col>8</xdr:col>
          <xdr:colOff>361950</xdr:colOff>
          <xdr:row>40</xdr:row>
          <xdr:rowOff>552450</xdr:rowOff>
        </xdr:to>
        <xdr:sp macro="" textlink="">
          <xdr:nvSpPr>
            <xdr:cNvPr id="6277" name="Check Box 51" hidden="1">
              <a:extLst>
                <a:ext uri="{63B3BB69-23CF-44E3-9099-C40C66FF867C}">
                  <a14:compatExt spid="_x0000_s52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xdr:row>
          <xdr:rowOff>295275</xdr:rowOff>
        </xdr:from>
        <xdr:to>
          <xdr:col>8</xdr:col>
          <xdr:colOff>361950</xdr:colOff>
          <xdr:row>41</xdr:row>
          <xdr:rowOff>647700</xdr:rowOff>
        </xdr:to>
        <xdr:sp macro="" textlink="">
          <xdr:nvSpPr>
            <xdr:cNvPr id="6278" name="Check Box 53" hidden="1">
              <a:extLst>
                <a:ext uri="{63B3BB69-23CF-44E3-9099-C40C66FF867C}">
                  <a14:compatExt spid="_x0000_s52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xdr:row>
          <xdr:rowOff>257175</xdr:rowOff>
        </xdr:from>
        <xdr:to>
          <xdr:col>8</xdr:col>
          <xdr:colOff>361950</xdr:colOff>
          <xdr:row>43</xdr:row>
          <xdr:rowOff>600075</xdr:rowOff>
        </xdr:to>
        <xdr:sp macro="" textlink="">
          <xdr:nvSpPr>
            <xdr:cNvPr id="6279" name="Check Box 57" hidden="1">
              <a:extLst>
                <a:ext uri="{63B3BB69-23CF-44E3-9099-C40C66FF867C}">
                  <a14:compatExt spid="_x0000_s52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xdr:row>
          <xdr:rowOff>247650</xdr:rowOff>
        </xdr:from>
        <xdr:to>
          <xdr:col>8</xdr:col>
          <xdr:colOff>361950</xdr:colOff>
          <xdr:row>45</xdr:row>
          <xdr:rowOff>600075</xdr:rowOff>
        </xdr:to>
        <xdr:sp macro="" textlink="">
          <xdr:nvSpPr>
            <xdr:cNvPr id="6280" name="Check Box 61" hidden="1">
              <a:extLst>
                <a:ext uri="{63B3BB69-23CF-44E3-9099-C40C66FF867C}">
                  <a14:compatExt spid="_x0000_s52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xdr:row>
          <xdr:rowOff>323850</xdr:rowOff>
        </xdr:from>
        <xdr:to>
          <xdr:col>9</xdr:col>
          <xdr:colOff>361950</xdr:colOff>
          <xdr:row>47</xdr:row>
          <xdr:rowOff>666750</xdr:rowOff>
        </xdr:to>
        <xdr:sp macro="" textlink="">
          <xdr:nvSpPr>
            <xdr:cNvPr id="6281" name="Check Box 66" hidden="1">
              <a:extLst>
                <a:ext uri="{63B3BB69-23CF-44E3-9099-C40C66FF867C}">
                  <a14:compatExt spid="_x0000_s52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48</xdr:row>
          <xdr:rowOff>295275</xdr:rowOff>
        </xdr:from>
        <xdr:to>
          <xdr:col>9</xdr:col>
          <xdr:colOff>361950</xdr:colOff>
          <xdr:row>48</xdr:row>
          <xdr:rowOff>647700</xdr:rowOff>
        </xdr:to>
        <xdr:sp macro="" textlink="">
          <xdr:nvSpPr>
            <xdr:cNvPr id="6282" name="Check Box 68" hidden="1">
              <a:extLst>
                <a:ext uri="{63B3BB69-23CF-44E3-9099-C40C66FF867C}">
                  <a14:compatExt spid="_x0000_s52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49</xdr:row>
          <xdr:rowOff>314325</xdr:rowOff>
        </xdr:from>
        <xdr:to>
          <xdr:col>9</xdr:col>
          <xdr:colOff>361950</xdr:colOff>
          <xdr:row>49</xdr:row>
          <xdr:rowOff>647700</xdr:rowOff>
        </xdr:to>
        <xdr:sp macro="" textlink="">
          <xdr:nvSpPr>
            <xdr:cNvPr id="6283" name="Check Box 70" hidden="1">
              <a:extLst>
                <a:ext uri="{63B3BB69-23CF-44E3-9099-C40C66FF867C}">
                  <a14:compatExt spid="_x0000_s52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50</xdr:row>
          <xdr:rowOff>266700</xdr:rowOff>
        </xdr:from>
        <xdr:to>
          <xdr:col>8</xdr:col>
          <xdr:colOff>361950</xdr:colOff>
          <xdr:row>50</xdr:row>
          <xdr:rowOff>600075</xdr:rowOff>
        </xdr:to>
        <xdr:sp macro="" textlink="">
          <xdr:nvSpPr>
            <xdr:cNvPr id="6284" name="Check Box 71" hidden="1">
              <a:extLst>
                <a:ext uri="{63B3BB69-23CF-44E3-9099-C40C66FF867C}">
                  <a14:compatExt spid="_x0000_s52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50</xdr:row>
          <xdr:rowOff>266700</xdr:rowOff>
        </xdr:from>
        <xdr:to>
          <xdr:col>9</xdr:col>
          <xdr:colOff>361950</xdr:colOff>
          <xdr:row>50</xdr:row>
          <xdr:rowOff>600075</xdr:rowOff>
        </xdr:to>
        <xdr:sp macro="" textlink="">
          <xdr:nvSpPr>
            <xdr:cNvPr id="6285" name="Check Box 72" hidden="1">
              <a:extLst>
                <a:ext uri="{63B3BB69-23CF-44E3-9099-C40C66FF867C}">
                  <a14:compatExt spid="_x0000_s52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52</xdr:row>
          <xdr:rowOff>342900</xdr:rowOff>
        </xdr:from>
        <xdr:to>
          <xdr:col>9</xdr:col>
          <xdr:colOff>361950</xdr:colOff>
          <xdr:row>52</xdr:row>
          <xdr:rowOff>695325</xdr:rowOff>
        </xdr:to>
        <xdr:sp macro="" textlink="">
          <xdr:nvSpPr>
            <xdr:cNvPr id="6286" name="Check Box 76" hidden="1">
              <a:extLst>
                <a:ext uri="{63B3BB69-23CF-44E3-9099-C40C66FF867C}">
                  <a14:compatExt spid="_x0000_s52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xdr:row>
          <xdr:rowOff>314325</xdr:rowOff>
        </xdr:from>
        <xdr:to>
          <xdr:col>8</xdr:col>
          <xdr:colOff>361950</xdr:colOff>
          <xdr:row>53</xdr:row>
          <xdr:rowOff>647700</xdr:rowOff>
        </xdr:to>
        <xdr:sp macro="" textlink="">
          <xdr:nvSpPr>
            <xdr:cNvPr id="6287" name="Check Box 77" hidden="1">
              <a:extLst>
                <a:ext uri="{63B3BB69-23CF-44E3-9099-C40C66FF867C}">
                  <a14:compatExt spid="_x0000_s52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333375</xdr:rowOff>
        </xdr:from>
        <xdr:to>
          <xdr:col>8</xdr:col>
          <xdr:colOff>361950</xdr:colOff>
          <xdr:row>54</xdr:row>
          <xdr:rowOff>685800</xdr:rowOff>
        </xdr:to>
        <xdr:sp macro="" textlink="">
          <xdr:nvSpPr>
            <xdr:cNvPr id="6288" name="Check Box 79" hidden="1">
              <a:extLst>
                <a:ext uri="{63B3BB69-23CF-44E3-9099-C40C66FF867C}">
                  <a14:compatExt spid="_x0000_s52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54</xdr:row>
          <xdr:rowOff>333375</xdr:rowOff>
        </xdr:from>
        <xdr:to>
          <xdr:col>9</xdr:col>
          <xdr:colOff>361950</xdr:colOff>
          <xdr:row>54</xdr:row>
          <xdr:rowOff>685800</xdr:rowOff>
        </xdr:to>
        <xdr:sp macro="" textlink="">
          <xdr:nvSpPr>
            <xdr:cNvPr id="6289" name="Check Box 80" hidden="1">
              <a:extLst>
                <a:ext uri="{63B3BB69-23CF-44E3-9099-C40C66FF867C}">
                  <a14:compatExt spid="_x0000_s52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verRoe/Desktop/PROGRAM%20BARU/Kalender-Pendidikan-Elektroni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sheetName val="data"/>
    </sheetNames>
    <sheetDataSet>
      <sheetData sheetId="0"/>
      <sheetData sheetId="1">
        <row r="2">
          <cell r="Q2" t="str">
            <v>SMA NEGERI 2 PURWOKERTO</v>
          </cell>
        </row>
        <row r="3">
          <cell r="Q3" t="str">
            <v>2014/2015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P26"/>
  <sheetViews>
    <sheetView showGridLines="0" showRowColHeaders="0" tabSelected="1" topLeftCell="A3" workbookViewId="0">
      <selection activeCell="D7" sqref="D7"/>
    </sheetView>
  </sheetViews>
  <sheetFormatPr defaultColWidth="0" defaultRowHeight="12.75" x14ac:dyDescent="0.2"/>
  <cols>
    <col min="1" max="1" width="9.140625" customWidth="1"/>
    <col min="2" max="2" width="38.28515625" customWidth="1"/>
    <col min="3" max="3" width="7.5703125" customWidth="1"/>
    <col min="4" max="4" width="57" customWidth="1"/>
    <col min="5" max="5" width="3.42578125" style="178" customWidth="1"/>
    <col min="6" max="10" width="9.140625" hidden="1" customWidth="1"/>
    <col min="11" max="11" width="42" style="210" hidden="1" customWidth="1"/>
    <col min="12" max="15" width="0" style="210" hidden="1" customWidth="1"/>
    <col min="16" max="16" width="0" style="178" hidden="1" customWidth="1"/>
    <col min="17" max="16384" width="9.140625" hidden="1"/>
  </cols>
  <sheetData>
    <row r="2" spans="2:16" ht="30" x14ac:dyDescent="0.4">
      <c r="B2" s="272" t="s">
        <v>22</v>
      </c>
      <c r="C2" s="272"/>
      <c r="D2" s="272"/>
    </row>
    <row r="4" spans="2:16" s="1" customFormat="1" ht="43.5" customHeight="1" x14ac:dyDescent="0.2">
      <c r="B4" s="20" t="s">
        <v>2</v>
      </c>
      <c r="C4" s="21" t="s">
        <v>7</v>
      </c>
      <c r="D4" s="170" t="s">
        <v>153</v>
      </c>
      <c r="E4" s="179"/>
      <c r="K4" s="211"/>
      <c r="L4" s="211"/>
      <c r="M4" s="211"/>
      <c r="N4" s="211"/>
      <c r="O4" s="211"/>
      <c r="P4" s="179"/>
    </row>
    <row r="5" spans="2:16" s="1" customFormat="1" ht="43.5" customHeight="1" x14ac:dyDescent="0.2">
      <c r="B5" s="22" t="s">
        <v>20</v>
      </c>
      <c r="C5" s="23" t="s">
        <v>7</v>
      </c>
      <c r="D5" s="171" t="s">
        <v>154</v>
      </c>
      <c r="E5" s="179"/>
      <c r="K5" s="211"/>
      <c r="L5" s="211"/>
      <c r="M5" s="211"/>
      <c r="N5" s="211"/>
      <c r="O5" s="211"/>
      <c r="P5" s="179"/>
    </row>
    <row r="6" spans="2:16" s="1" customFormat="1" ht="43.5" customHeight="1" x14ac:dyDescent="0.2">
      <c r="B6" s="22" t="s">
        <v>6</v>
      </c>
      <c r="C6" s="23" t="s">
        <v>7</v>
      </c>
      <c r="D6" s="172" t="s">
        <v>155</v>
      </c>
      <c r="E6" s="179"/>
      <c r="K6" s="211"/>
      <c r="L6" s="211"/>
      <c r="M6" s="211"/>
      <c r="N6" s="211"/>
      <c r="O6" s="211"/>
      <c r="P6" s="179"/>
    </row>
    <row r="7" spans="2:16" s="1" customFormat="1" ht="48.75" customHeight="1" x14ac:dyDescent="0.2">
      <c r="B7" s="22" t="s">
        <v>3</v>
      </c>
      <c r="C7" s="23" t="s">
        <v>7</v>
      </c>
      <c r="D7" s="173" t="s">
        <v>118</v>
      </c>
      <c r="E7" s="179"/>
      <c r="K7" s="210" t="s">
        <v>116</v>
      </c>
      <c r="L7" s="211">
        <v>1</v>
      </c>
      <c r="M7" s="211"/>
      <c r="N7" s="211"/>
      <c r="O7" s="211"/>
      <c r="P7" s="179"/>
    </row>
    <row r="8" spans="2:16" s="1" customFormat="1" ht="43.5" customHeight="1" x14ac:dyDescent="0.2">
      <c r="B8" s="22" t="s">
        <v>14</v>
      </c>
      <c r="C8" s="23" t="s">
        <v>7</v>
      </c>
      <c r="D8" s="171" t="s">
        <v>112</v>
      </c>
      <c r="E8" s="179"/>
      <c r="K8" s="210" t="s">
        <v>117</v>
      </c>
      <c r="L8" s="211">
        <v>2</v>
      </c>
      <c r="M8" s="211"/>
      <c r="N8" s="211"/>
      <c r="O8" s="211"/>
      <c r="P8" s="179"/>
    </row>
    <row r="9" spans="2:16" s="1" customFormat="1" ht="43.5" customHeight="1" x14ac:dyDescent="0.2">
      <c r="B9" s="22" t="s">
        <v>13</v>
      </c>
      <c r="C9" s="23" t="s">
        <v>7</v>
      </c>
      <c r="D9" s="171" t="s">
        <v>156</v>
      </c>
      <c r="E9" s="179"/>
      <c r="K9" s="210" t="s">
        <v>118</v>
      </c>
      <c r="L9" s="211">
        <v>3</v>
      </c>
      <c r="M9" s="211"/>
      <c r="N9" s="211"/>
      <c r="O9" s="211"/>
      <c r="P9" s="179"/>
    </row>
    <row r="10" spans="2:16" s="1" customFormat="1" ht="43.5" customHeight="1" x14ac:dyDescent="0.2">
      <c r="B10" s="22" t="s">
        <v>4</v>
      </c>
      <c r="C10" s="23" t="s">
        <v>7</v>
      </c>
      <c r="D10" s="171" t="s">
        <v>157</v>
      </c>
      <c r="E10" s="179"/>
      <c r="G10" s="1">
        <v>2010</v>
      </c>
      <c r="H10" s="1">
        <v>2011</v>
      </c>
      <c r="I10" s="1" t="str">
        <f>G10&amp;"-"&amp;H10</f>
        <v>2010-2011</v>
      </c>
      <c r="K10" s="210" t="s">
        <v>119</v>
      </c>
      <c r="L10" s="211">
        <v>5</v>
      </c>
      <c r="M10" s="211"/>
      <c r="N10" s="211"/>
      <c r="O10" s="211"/>
      <c r="P10" s="179"/>
    </row>
    <row r="11" spans="2:16" ht="43.5" customHeight="1" x14ac:dyDescent="0.2">
      <c r="B11" s="22" t="s">
        <v>18</v>
      </c>
      <c r="C11" s="23" t="s">
        <v>7</v>
      </c>
      <c r="D11" s="171" t="s">
        <v>158</v>
      </c>
      <c r="G11">
        <v>2011</v>
      </c>
      <c r="H11">
        <v>2012</v>
      </c>
      <c r="I11" s="1" t="str">
        <f t="shared" ref="I11:I25" si="0">G11&amp;"-"&amp;H11</f>
        <v>2011-2012</v>
      </c>
      <c r="K11" s="210" t="s">
        <v>120</v>
      </c>
      <c r="L11" s="211">
        <v>6</v>
      </c>
    </row>
    <row r="12" spans="2:16" ht="43.5" customHeight="1" x14ac:dyDescent="0.2">
      <c r="B12" s="22" t="s">
        <v>19</v>
      </c>
      <c r="C12" s="23" t="s">
        <v>7</v>
      </c>
      <c r="D12" s="174" t="s">
        <v>159</v>
      </c>
      <c r="G12" s="1">
        <v>2012</v>
      </c>
      <c r="H12" s="1">
        <v>2013</v>
      </c>
      <c r="I12" s="1" t="str">
        <f t="shared" si="0"/>
        <v>2012-2013</v>
      </c>
      <c r="K12" s="210" t="s">
        <v>121</v>
      </c>
      <c r="L12" s="211">
        <v>7</v>
      </c>
    </row>
    <row r="13" spans="2:16" ht="43.5" customHeight="1" x14ac:dyDescent="0.2">
      <c r="B13" s="22" t="s">
        <v>21</v>
      </c>
      <c r="C13" s="23" t="s">
        <v>7</v>
      </c>
      <c r="D13" s="175" t="s">
        <v>160</v>
      </c>
      <c r="G13">
        <v>2013</v>
      </c>
      <c r="H13">
        <v>2014</v>
      </c>
      <c r="I13" s="1" t="str">
        <f t="shared" si="0"/>
        <v>2013-2014</v>
      </c>
      <c r="K13" s="210" t="s">
        <v>122</v>
      </c>
      <c r="L13" s="211">
        <v>8</v>
      </c>
    </row>
    <row r="14" spans="2:16" ht="43.5" customHeight="1" x14ac:dyDescent="0.2">
      <c r="B14" s="24" t="s">
        <v>6</v>
      </c>
      <c r="C14" s="25" t="s">
        <v>7</v>
      </c>
      <c r="D14" s="176" t="s">
        <v>161</v>
      </c>
      <c r="G14" s="1">
        <v>2014</v>
      </c>
      <c r="H14" s="1">
        <v>2015</v>
      </c>
      <c r="I14" s="1" t="str">
        <f t="shared" si="0"/>
        <v>2014-2015</v>
      </c>
      <c r="K14" s="210" t="s">
        <v>123</v>
      </c>
      <c r="L14" s="211">
        <v>9</v>
      </c>
    </row>
    <row r="15" spans="2:16" x14ac:dyDescent="0.2">
      <c r="G15">
        <v>2015</v>
      </c>
      <c r="H15">
        <v>2016</v>
      </c>
      <c r="I15" s="1" t="str">
        <f t="shared" si="0"/>
        <v>2015-2016</v>
      </c>
      <c r="K15" s="245"/>
      <c r="L15" s="211">
        <v>10</v>
      </c>
    </row>
    <row r="16" spans="2:16" x14ac:dyDescent="0.2">
      <c r="G16" s="1">
        <v>2016</v>
      </c>
      <c r="H16" s="1">
        <v>2017</v>
      </c>
      <c r="I16" s="1" t="str">
        <f t="shared" si="0"/>
        <v>2016-2017</v>
      </c>
      <c r="K16" s="245"/>
      <c r="L16" s="211">
        <v>11</v>
      </c>
    </row>
    <row r="17" spans="7:12" x14ac:dyDescent="0.2">
      <c r="G17">
        <v>2017</v>
      </c>
      <c r="H17">
        <v>2018</v>
      </c>
      <c r="I17" s="1" t="str">
        <f t="shared" si="0"/>
        <v>2017-2018</v>
      </c>
      <c r="K17" s="245"/>
      <c r="L17" s="211">
        <v>12</v>
      </c>
    </row>
    <row r="18" spans="7:12" x14ac:dyDescent="0.2">
      <c r="G18" s="1">
        <v>2018</v>
      </c>
      <c r="H18" s="1">
        <v>2019</v>
      </c>
      <c r="I18" s="1" t="str">
        <f t="shared" si="0"/>
        <v>2018-2019</v>
      </c>
      <c r="K18" s="245"/>
      <c r="L18" s="211">
        <v>13</v>
      </c>
    </row>
    <row r="19" spans="7:12" x14ac:dyDescent="0.2">
      <c r="G19">
        <v>2019</v>
      </c>
      <c r="H19">
        <v>2020</v>
      </c>
      <c r="I19" s="1" t="str">
        <f t="shared" si="0"/>
        <v>2019-2020</v>
      </c>
      <c r="K19" s="245"/>
      <c r="L19" s="211">
        <v>14</v>
      </c>
    </row>
    <row r="20" spans="7:12" x14ac:dyDescent="0.2">
      <c r="G20" s="1">
        <v>2020</v>
      </c>
      <c r="H20" s="1">
        <v>2021</v>
      </c>
      <c r="I20" s="1" t="str">
        <f t="shared" si="0"/>
        <v>2020-2021</v>
      </c>
      <c r="K20" s="245"/>
      <c r="L20" s="211">
        <v>15</v>
      </c>
    </row>
    <row r="21" spans="7:12" x14ac:dyDescent="0.2">
      <c r="G21">
        <v>2021</v>
      </c>
      <c r="H21">
        <v>2022</v>
      </c>
      <c r="I21" s="1" t="str">
        <f t="shared" si="0"/>
        <v>2021-2022</v>
      </c>
      <c r="K21" s="245"/>
      <c r="L21" s="211">
        <v>16</v>
      </c>
    </row>
    <row r="22" spans="7:12" x14ac:dyDescent="0.2">
      <c r="G22" s="1">
        <v>2022</v>
      </c>
      <c r="H22" s="1">
        <v>2023</v>
      </c>
      <c r="I22" s="1" t="str">
        <f t="shared" si="0"/>
        <v>2022-2023</v>
      </c>
      <c r="K22" s="245"/>
      <c r="L22" s="211">
        <v>17</v>
      </c>
    </row>
    <row r="23" spans="7:12" x14ac:dyDescent="0.2">
      <c r="G23">
        <v>2023</v>
      </c>
      <c r="H23">
        <v>2024</v>
      </c>
      <c r="I23" s="1" t="str">
        <f t="shared" si="0"/>
        <v>2023-2024</v>
      </c>
      <c r="K23" s="245"/>
      <c r="L23" s="211">
        <v>18</v>
      </c>
    </row>
    <row r="24" spans="7:12" x14ac:dyDescent="0.2">
      <c r="G24" s="1">
        <v>2024</v>
      </c>
      <c r="H24" s="1">
        <v>2025</v>
      </c>
      <c r="I24" s="1" t="str">
        <f t="shared" si="0"/>
        <v>2024-2025</v>
      </c>
      <c r="K24" s="245"/>
      <c r="L24" s="211">
        <v>19</v>
      </c>
    </row>
    <row r="25" spans="7:12" x14ac:dyDescent="0.2">
      <c r="G25">
        <v>2025</v>
      </c>
      <c r="H25">
        <v>2026</v>
      </c>
      <c r="I25" s="1" t="str">
        <f t="shared" si="0"/>
        <v>2025-2026</v>
      </c>
      <c r="K25" s="245"/>
      <c r="L25" s="211">
        <v>20</v>
      </c>
    </row>
    <row r="26" spans="7:12" x14ac:dyDescent="0.2">
      <c r="K26" s="245"/>
      <c r="L26" s="211">
        <v>21</v>
      </c>
    </row>
  </sheetData>
  <dataConsolidate/>
  <mergeCells count="1">
    <mergeCell ref="B2:D2"/>
  </mergeCells>
  <conditionalFormatting sqref="D4:D14">
    <cfRule type="expression" dxfId="468" priority="1" stopIfTrue="1">
      <formula>NOT(ISERROR(SEARCH("",$D4)))</formula>
    </cfRule>
  </conditionalFormatting>
  <dataValidations count="4">
    <dataValidation type="list" allowBlank="1" showInputMessage="1" showErrorMessage="1" sqref="D8">
      <formula1>"X,XI,XII"</formula1>
    </dataValidation>
    <dataValidation type="list" allowBlank="1" showInputMessage="1" showErrorMessage="1" sqref="D10">
      <formula1>$I$10:$I$25</formula1>
    </dataValidation>
    <dataValidation type="list" allowBlank="1" showInputMessage="1" showErrorMessage="1" sqref="D7">
      <formula1>$K$6:$K$14</formula1>
    </dataValidation>
    <dataValidation type="list" allowBlank="1" showInputMessage="1" showErrorMessage="1" sqref="D9">
      <formula1>"UMUM,MIPA,I P S,BAHASA"</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O48"/>
  <sheetViews>
    <sheetView showGridLines="0" showRowColHeaders="0" workbookViewId="0">
      <selection activeCell="H36" sqref="H36"/>
    </sheetView>
  </sheetViews>
  <sheetFormatPr defaultColWidth="0" defaultRowHeight="12.75" x14ac:dyDescent="0.2"/>
  <cols>
    <col min="1" max="1" width="11.7109375" customWidth="1"/>
    <col min="2" max="3" width="4.85546875" customWidth="1"/>
    <col min="4" max="4" width="28" customWidth="1"/>
    <col min="5" max="5" width="4.85546875" customWidth="1"/>
    <col min="6" max="6" width="28" customWidth="1"/>
    <col min="7" max="10" width="16.85546875" customWidth="1"/>
    <col min="11" max="11" width="8.7109375" customWidth="1"/>
    <col min="12" max="12" width="16.85546875" customWidth="1"/>
    <col min="13" max="38" width="2.42578125" hidden="1" customWidth="1"/>
    <col min="39" max="39" width="3.28515625" customWidth="1"/>
    <col min="40" max="48" width="3.28515625" style="216" hidden="1" customWidth="1"/>
    <col min="49" max="51" width="5.140625" style="221" hidden="1" customWidth="1"/>
    <col min="52" max="53" width="4.5703125" style="221" hidden="1" customWidth="1"/>
    <col min="54" max="54" width="4.5703125" style="222" hidden="1" customWidth="1"/>
    <col min="55" max="55" width="4.5703125" style="221" hidden="1" customWidth="1"/>
    <col min="56" max="56" width="4.5703125" style="222" hidden="1" customWidth="1"/>
    <col min="57" max="62" width="4.5703125" style="221" hidden="1" customWidth="1"/>
    <col min="63" max="63" width="4.5703125" style="217" hidden="1" customWidth="1"/>
    <col min="64" max="67" width="4.5703125" style="255" hidden="1" customWidth="1"/>
    <col min="68" max="68" width="7.28515625" style="255" hidden="1" customWidth="1"/>
    <col min="69" max="69" width="6.7109375" style="255" hidden="1" customWidth="1"/>
    <col min="70" max="72" width="6.7109375" style="223" hidden="1" customWidth="1"/>
    <col min="73" max="73" width="4.85546875" style="223" hidden="1" customWidth="1"/>
    <col min="74" max="79" width="5.7109375" style="223" hidden="1" customWidth="1"/>
    <col min="80" max="93" width="0" style="216" hidden="1" customWidth="1"/>
    <col min="94" max="16384" width="9.140625" style="216" hidden="1"/>
  </cols>
  <sheetData>
    <row r="2" spans="2:79" ht="22.5" customHeight="1" x14ac:dyDescent="0.2">
      <c r="B2" s="360" t="s">
        <v>132</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row>
    <row r="4" spans="2:79" ht="15" x14ac:dyDescent="0.2">
      <c r="C4" s="254" t="s">
        <v>2</v>
      </c>
      <c r="E4" s="166" t="s">
        <v>7</v>
      </c>
      <c r="F4" s="262" t="str">
        <f>IF('DATA AWAL'!D4="","",'DATA AWAL'!D4)</f>
        <v>SMAN 2 PURWOKERTO</v>
      </c>
      <c r="G4" s="180"/>
      <c r="H4" s="166"/>
      <c r="I4" s="180"/>
      <c r="J4" s="262"/>
      <c r="K4" s="262"/>
      <c r="L4" s="262"/>
      <c r="M4" s="262"/>
      <c r="N4" s="262"/>
      <c r="O4" s="262"/>
      <c r="P4" s="262"/>
      <c r="Q4" s="262"/>
      <c r="R4" s="262"/>
      <c r="S4" s="262"/>
      <c r="T4" s="262"/>
      <c r="U4" s="262"/>
      <c r="V4" s="262"/>
      <c r="W4" s="262"/>
      <c r="X4" s="262"/>
      <c r="Y4" s="262"/>
      <c r="Z4" s="262"/>
      <c r="AA4" s="262"/>
      <c r="AB4" s="262"/>
      <c r="AC4" s="262"/>
      <c r="AD4" s="180"/>
      <c r="AE4" s="180"/>
      <c r="AF4" s="180"/>
      <c r="AG4" s="180"/>
      <c r="AH4" s="180"/>
      <c r="AI4" s="180"/>
      <c r="AJ4" s="180"/>
      <c r="AK4" s="180"/>
      <c r="AL4" s="180"/>
    </row>
    <row r="5" spans="2:79" ht="15" x14ac:dyDescent="0.2">
      <c r="C5" s="254" t="s">
        <v>5</v>
      </c>
      <c r="E5" s="166" t="s">
        <v>7</v>
      </c>
      <c r="F5" s="262" t="str">
        <f>IF('DATA AWAL'!D5="","",'DATA AWAL'!D5)</f>
        <v>LANGGENG HADI P.</v>
      </c>
      <c r="G5" s="180"/>
      <c r="H5" s="166"/>
      <c r="I5" s="180"/>
      <c r="J5" s="262"/>
      <c r="K5" s="262"/>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79" ht="15" x14ac:dyDescent="0.2">
      <c r="C6" s="254" t="s">
        <v>6</v>
      </c>
      <c r="E6" s="166" t="s">
        <v>7</v>
      </c>
      <c r="F6" s="262" t="str">
        <f>IF('DATA AWAL'!D6="","",'DATA AWAL'!D6)</f>
        <v>196906281992031006</v>
      </c>
      <c r="G6" s="180"/>
      <c r="H6" s="166"/>
      <c r="I6" s="180"/>
      <c r="J6" s="262"/>
      <c r="K6" s="262"/>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row>
    <row r="7" spans="2:79" ht="15" x14ac:dyDescent="0.2">
      <c r="C7" s="254" t="s">
        <v>3</v>
      </c>
      <c r="E7" s="166" t="s">
        <v>7</v>
      </c>
      <c r="F7" s="262" t="str">
        <f>IF('DATA AWAL'!D7="","",'DATA AWAL'!D7)</f>
        <v>Prakarya dan Kewirausahaan (Pengolahan)</v>
      </c>
      <c r="G7" s="180"/>
      <c r="H7" s="166"/>
      <c r="I7" s="180"/>
      <c r="J7" s="262"/>
      <c r="K7" s="262"/>
      <c r="L7" s="262"/>
      <c r="M7" s="262"/>
      <c r="N7" s="262"/>
      <c r="O7" s="262"/>
      <c r="P7" s="262"/>
      <c r="Q7" s="262"/>
      <c r="R7" s="262"/>
      <c r="S7" s="262"/>
      <c r="T7" s="262"/>
      <c r="U7" s="262"/>
      <c r="V7" s="262"/>
      <c r="W7" s="262"/>
      <c r="X7" s="262"/>
      <c r="Y7" s="262"/>
      <c r="Z7" s="262"/>
      <c r="AA7" s="262"/>
      <c r="AB7" s="180"/>
      <c r="AC7" s="180"/>
      <c r="AD7" s="180"/>
      <c r="AE7" s="180"/>
      <c r="AF7" s="180"/>
      <c r="AG7" s="180"/>
      <c r="AH7" s="180"/>
      <c r="AI7" s="180"/>
      <c r="AJ7" s="180"/>
      <c r="AK7" s="180"/>
      <c r="AL7" s="180"/>
    </row>
    <row r="8" spans="2:79" ht="15" x14ac:dyDescent="0.2">
      <c r="C8" s="254" t="s">
        <v>14</v>
      </c>
      <c r="E8" s="166" t="s">
        <v>7</v>
      </c>
      <c r="F8" s="262" t="str">
        <f>IF('DATA AWAL'!D8="","",'DATA AWAL'!D8)</f>
        <v>XII</v>
      </c>
      <c r="G8" s="180"/>
      <c r="H8" s="166"/>
      <c r="I8" s="180"/>
      <c r="J8" s="262"/>
      <c r="K8" s="262"/>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row>
    <row r="9" spans="2:79" ht="15" x14ac:dyDescent="0.2">
      <c r="C9" s="254" t="s">
        <v>13</v>
      </c>
      <c r="E9" s="166" t="s">
        <v>7</v>
      </c>
      <c r="F9" s="262" t="str">
        <f>IF('DATA AWAL'!D9="","",'DATA AWAL'!D9)</f>
        <v>MIPA</v>
      </c>
      <c r="G9" s="262"/>
      <c r="H9" s="262"/>
      <c r="I9" s="180"/>
      <c r="J9" s="262"/>
      <c r="K9" s="262"/>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BJ9" s="221" t="s">
        <v>55</v>
      </c>
    </row>
    <row r="10" spans="2:79" ht="15" x14ac:dyDescent="0.2">
      <c r="C10" s="254" t="s">
        <v>4</v>
      </c>
      <c r="E10" s="166" t="s">
        <v>7</v>
      </c>
      <c r="F10" s="262" t="str">
        <f>IF('DATA AWAL'!D10="","",'DATA AWAL'!D10)</f>
        <v>2017-2018</v>
      </c>
      <c r="G10" s="262"/>
      <c r="H10" s="262"/>
      <c r="I10" s="180"/>
      <c r="J10" s="262"/>
      <c r="K10" s="262"/>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row>
    <row r="11" spans="2:79" ht="63" customHeight="1" x14ac:dyDescent="0.2">
      <c r="C11" s="259" t="s">
        <v>510</v>
      </c>
      <c r="D11" s="216"/>
      <c r="E11" s="166" t="s">
        <v>7</v>
      </c>
      <c r="F11" s="359" t="str">
        <f>'RINCIAN PROG TAHUNAN'!F11</f>
        <v>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row>
    <row r="12" spans="2:79" ht="38.25" customHeight="1" x14ac:dyDescent="0.2">
      <c r="C12" s="259" t="s">
        <v>510</v>
      </c>
      <c r="D12" s="216"/>
      <c r="E12" s="166" t="s">
        <v>7</v>
      </c>
      <c r="F12" s="359" t="str">
        <f>'RINCIAN PROG TAHUNAN'!F12</f>
        <v>4. mengolah, menalar, menyaji, dan mencipta dalam ranah konkret dan ranah abstrak terkait dengan pengembangan dari yang dipelajarinya di sekolah secara mandiri serta bertindak secara efektif dan kreatif, dan mampu menggunakan metoda sesuai kaidah keilmuan</v>
      </c>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row>
    <row r="14" spans="2:79" ht="14.25" customHeight="1" x14ac:dyDescent="0.2">
      <c r="B14" s="364" t="s">
        <v>8</v>
      </c>
      <c r="C14" s="376" t="s">
        <v>113</v>
      </c>
      <c r="D14" s="368"/>
      <c r="E14" s="367" t="s">
        <v>114</v>
      </c>
      <c r="F14" s="368"/>
      <c r="G14" s="364" t="s">
        <v>519</v>
      </c>
      <c r="H14" s="364" t="s">
        <v>520</v>
      </c>
      <c r="I14" s="364" t="s">
        <v>521</v>
      </c>
      <c r="J14" s="364" t="s">
        <v>522</v>
      </c>
      <c r="K14" s="364" t="s">
        <v>17</v>
      </c>
      <c r="L14" s="364" t="s">
        <v>523</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199"/>
      <c r="AN14" s="224"/>
      <c r="AO14" s="224"/>
      <c r="AP14" s="224"/>
      <c r="AQ14" s="224"/>
      <c r="AR14" s="224"/>
      <c r="AS14" s="224"/>
      <c r="AT14" s="224"/>
      <c r="AU14" s="224"/>
      <c r="AV14" s="224"/>
    </row>
    <row r="15" spans="2:79" ht="14.25" customHeight="1" x14ac:dyDescent="0.2">
      <c r="B15" s="365"/>
      <c r="C15" s="377"/>
      <c r="D15" s="370"/>
      <c r="E15" s="369"/>
      <c r="F15" s="370"/>
      <c r="G15" s="365"/>
      <c r="H15" s="365"/>
      <c r="I15" s="365"/>
      <c r="J15" s="365"/>
      <c r="K15" s="365"/>
      <c r="L15" s="365"/>
      <c r="M15" s="264"/>
      <c r="N15" s="264" t="str">
        <f>DATA!T9</f>
        <v>Feb 2018</v>
      </c>
      <c r="O15" s="264"/>
      <c r="P15" s="264"/>
      <c r="Q15" s="264"/>
      <c r="R15" s="264"/>
      <c r="S15" s="264" t="str">
        <f>DATA!V9</f>
        <v>Mar 2018</v>
      </c>
      <c r="T15" s="264"/>
      <c r="U15" s="264"/>
      <c r="V15" s="264"/>
      <c r="W15" s="264"/>
      <c r="X15" s="264" t="str">
        <f>DATA!X9</f>
        <v>Apr 2018</v>
      </c>
      <c r="Y15" s="264"/>
      <c r="Z15" s="264"/>
      <c r="AA15" s="264"/>
      <c r="AB15" s="264"/>
      <c r="AC15" s="264" t="str">
        <f>DATA!Z9</f>
        <v>Mei 2018</v>
      </c>
      <c r="AD15" s="264"/>
      <c r="AE15" s="264"/>
      <c r="AF15" s="264"/>
      <c r="AG15" s="264"/>
      <c r="AH15" s="265" t="str">
        <f>DATA!AB9</f>
        <v>Jun 2018</v>
      </c>
      <c r="AI15" s="265"/>
      <c r="AJ15" s="265"/>
      <c r="AK15" s="265"/>
      <c r="AL15" s="265"/>
      <c r="AM15" s="200"/>
      <c r="AN15" s="225"/>
      <c r="AO15" s="225"/>
      <c r="AP15" s="225"/>
      <c r="AQ15" s="225"/>
      <c r="AR15" s="225"/>
      <c r="AS15" s="225"/>
      <c r="AT15" s="225"/>
      <c r="AU15" s="225"/>
      <c r="AV15" s="225"/>
      <c r="AZ15" s="227" t="s">
        <v>126</v>
      </c>
      <c r="BA15" s="227"/>
      <c r="BB15" s="227"/>
      <c r="BC15" s="227"/>
      <c r="BD15" s="227"/>
      <c r="BE15" s="227"/>
      <c r="BH15" s="228"/>
      <c r="BI15" s="228"/>
      <c r="BJ15" s="228" t="s">
        <v>127</v>
      </c>
      <c r="BK15" s="228"/>
      <c r="BL15" s="228"/>
      <c r="BM15" s="228"/>
      <c r="BN15" s="228"/>
      <c r="BO15" s="228"/>
      <c r="BP15" s="355" t="s">
        <v>128</v>
      </c>
      <c r="BQ15" s="355"/>
      <c r="BR15" s="355"/>
      <c r="BS15" s="355"/>
      <c r="BT15" s="355"/>
      <c r="BU15" s="355"/>
      <c r="BV15" s="355" t="s">
        <v>128</v>
      </c>
      <c r="BW15" s="355"/>
      <c r="BX15" s="355"/>
      <c r="BY15" s="355"/>
      <c r="BZ15" s="355"/>
      <c r="CA15" s="355"/>
    </row>
    <row r="16" spans="2:79" ht="14.25" customHeight="1" x14ac:dyDescent="0.2">
      <c r="B16" s="365"/>
      <c r="C16" s="377"/>
      <c r="D16" s="370"/>
      <c r="E16" s="369"/>
      <c r="F16" s="370"/>
      <c r="G16" s="365"/>
      <c r="H16" s="365"/>
      <c r="I16" s="365"/>
      <c r="J16" s="365"/>
      <c r="K16" s="365"/>
      <c r="L16" s="365"/>
      <c r="M16" s="268"/>
      <c r="N16" s="266">
        <f>'MINGGU EFFEKTIF'!G19</f>
        <v>4</v>
      </c>
      <c r="O16" s="267"/>
      <c r="P16" s="267"/>
      <c r="Q16" s="267"/>
      <c r="R16" s="268"/>
      <c r="S16" s="266">
        <f>'MINGGU EFFEKTIF'!G20</f>
        <v>5</v>
      </c>
      <c r="T16" s="267"/>
      <c r="U16" s="267"/>
      <c r="V16" s="267"/>
      <c r="W16" s="268"/>
      <c r="X16" s="266">
        <f>'MINGGU EFFEKTIF'!G21</f>
        <v>5</v>
      </c>
      <c r="Y16" s="267"/>
      <c r="Z16" s="267"/>
      <c r="AA16" s="267"/>
      <c r="AB16" s="268"/>
      <c r="AC16" s="266">
        <f>'MINGGU EFFEKTIF'!G22</f>
        <v>4</v>
      </c>
      <c r="AD16" s="267"/>
      <c r="AE16" s="267"/>
      <c r="AF16" s="267"/>
      <c r="AG16" s="268"/>
      <c r="AH16" s="269">
        <f>'MINGGU EFFEKTIF'!G23</f>
        <v>5</v>
      </c>
      <c r="AI16" s="270"/>
      <c r="AJ16" s="270"/>
      <c r="AK16" s="270"/>
      <c r="AL16" s="271"/>
      <c r="AM16" s="200"/>
      <c r="AN16" s="225"/>
      <c r="AO16" s="225"/>
      <c r="AP16" s="225"/>
      <c r="AQ16" s="225"/>
      <c r="AR16" s="225"/>
      <c r="AS16" s="225"/>
      <c r="AT16" s="225"/>
      <c r="AU16" s="225"/>
      <c r="AV16" s="225"/>
      <c r="BB16" s="221"/>
      <c r="BD16" s="221"/>
      <c r="BK16" s="255"/>
      <c r="BR16" s="255"/>
      <c r="BS16" s="255"/>
      <c r="BT16" s="255"/>
      <c r="BU16" s="255"/>
      <c r="BV16" s="255"/>
      <c r="BW16" s="255"/>
      <c r="BX16" s="255"/>
      <c r="BY16" s="255"/>
    </row>
    <row r="17" spans="2:93" ht="14.25" customHeight="1" x14ac:dyDescent="0.2">
      <c r="B17" s="366"/>
      <c r="C17" s="378"/>
      <c r="D17" s="372"/>
      <c r="E17" s="371"/>
      <c r="F17" s="372"/>
      <c r="G17" s="366"/>
      <c r="H17" s="366"/>
      <c r="I17" s="366">
        <v>2</v>
      </c>
      <c r="J17" s="366">
        <v>3</v>
      </c>
      <c r="K17" s="366"/>
      <c r="L17" s="366">
        <v>5</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01"/>
      <c r="AN17" s="226"/>
      <c r="AO17" s="226"/>
      <c r="AP17" s="226"/>
      <c r="AQ17" s="226"/>
      <c r="AR17" s="226"/>
      <c r="AS17" s="226"/>
      <c r="AT17" s="226"/>
      <c r="AU17" s="226"/>
      <c r="AV17" s="226"/>
    </row>
    <row r="18" spans="2:93" ht="66.75" customHeight="1" x14ac:dyDescent="0.2">
      <c r="B18" s="202" t="str">
        <f>IF(F7="",F7,"1")</f>
        <v>1</v>
      </c>
      <c r="C18" s="202" t="str">
        <f t="shared" ref="C18:C32" si="0">BW18</f>
        <v>3.6</v>
      </c>
      <c r="D18" s="203" t="str">
        <f t="shared" ref="D18:D32" si="1">BX18</f>
        <v>memahami perencanaan usaha pengolahan makanan fungsional meliputi ide dan peluang usaha, sumber daya, administrasi, dan pemasaran</v>
      </c>
      <c r="E18" s="202" t="str">
        <f t="shared" ref="E18:E32" si="2">BY18</f>
        <v>4.6</v>
      </c>
      <c r="F18" s="203" t="str">
        <f t="shared" ref="F18:F32" si="3">BZ18</f>
        <v>menyusun perencanaan usaha pengolahan makanan fungsional meliputi ide dan peluang usaha, sumber daya, administrasi, dan pemasaran</v>
      </c>
      <c r="G18" s="216"/>
      <c r="H18" s="212"/>
      <c r="I18" s="15"/>
      <c r="J18" s="15"/>
      <c r="K18" s="212">
        <f t="shared" ref="K18:K32" si="4">CA18</f>
        <v>0</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98"/>
      <c r="AN18" s="229"/>
      <c r="AO18" s="229"/>
      <c r="AP18" s="229"/>
      <c r="AQ18" s="229"/>
      <c r="AR18" s="229"/>
      <c r="AS18" s="229"/>
      <c r="AT18" s="229"/>
      <c r="AU18" s="229"/>
      <c r="AV18" s="229"/>
      <c r="AW18" s="221">
        <f t="shared" ref="AW18:AW28" si="5">IFERROR(SMALL($AX$18:$AX$32,ROW(1:1)),"")</f>
        <v>1.0001</v>
      </c>
      <c r="AX18" s="221">
        <f>IFERROR(AZ18+(AY18/10000),"")</f>
        <v>1.0001</v>
      </c>
      <c r="AY18" s="221">
        <v>1</v>
      </c>
      <c r="AZ18" s="221" t="str">
        <f>'RINCIAN PROG TAHUNAN'!Q16</f>
        <v>1</v>
      </c>
      <c r="BA18" s="221" t="str">
        <f>'RINCIAN PROG TAHUNAN'!R16</f>
        <v>3.1</v>
      </c>
      <c r="BB18" s="222" t="str">
        <f>'RINCIAN PROG TAHUNAN'!S16</f>
        <v>memahami perencanaan usaha pengolahan makanan khas daerah yang dimodifikasi dari bahan pangan nabati dan hewani meliputi ide dan peluang usaha, sumber daya, administrasi, dan pemasaran</v>
      </c>
      <c r="BC18" s="221" t="str">
        <f>'RINCIAN PROG TAHUNAN'!T16</f>
        <v>4.1</v>
      </c>
      <c r="BD18" s="222" t="str">
        <f>'RINCIAN PROG TAHUNAN'!U16</f>
        <v>menyususn perencanaan usaha pengolahan makanan khas daerah yang dimodifikasi dari bahan pangan nabati dan hewani meliputi ide dan peluang usaha, sumber daya, administrasi, dan pemasaran</v>
      </c>
      <c r="BE18" s="221">
        <f>'RINCIAN PROG TAHUNAN'!V16</f>
        <v>0</v>
      </c>
      <c r="BG18" s="221">
        <f t="shared" ref="BG18:BG28" si="6">IFERROR(SMALL($BH$18:$BH$32,ROW(1:1)),"")</f>
        <v>6.0006000000000004</v>
      </c>
      <c r="BH18" s="221" t="str">
        <f>IFERROR(BJ18+(AY18/10000),"")</f>
        <v/>
      </c>
      <c r="BJ18" s="221" t="str">
        <f>'RINCIAN PROG TAHUNAN'!Y16</f>
        <v/>
      </c>
      <c r="BK18" s="222" t="str">
        <f>'RINCIAN PROG TAHUNAN'!Z16</f>
        <v/>
      </c>
      <c r="BL18" s="222" t="str">
        <f>'RINCIAN PROG TAHUNAN'!AA16</f>
        <v/>
      </c>
      <c r="BM18" s="221" t="str">
        <f>'RINCIAN PROG TAHUNAN'!AB16</f>
        <v/>
      </c>
      <c r="BN18" s="222" t="str">
        <f>'RINCIAN PROG TAHUNAN'!AC16</f>
        <v/>
      </c>
      <c r="BO18" s="221" t="str">
        <f>'RINCIAN PROG TAHUNAN'!AD16</f>
        <v/>
      </c>
      <c r="BP18" s="221" t="str">
        <f t="shared" ref="BP18:BP32" si="7">IF(AW18="","",VLOOKUP(AW18,$AX$18:$BE$32,3,FALSE))</f>
        <v>1</v>
      </c>
      <c r="BQ18" s="222" t="str">
        <f t="shared" ref="BQ18:BQ32" si="8">IF(AW18="","",VLOOKUP(AW18,$AX$18:$BE$32,4,FALSE))</f>
        <v>3.1</v>
      </c>
      <c r="BR18" s="222" t="str">
        <f t="shared" ref="BR18:BR32" si="9">IF(AW18="","",VLOOKUP(AW18,$AX$18:$BE$32,5,FALSE))</f>
        <v>memahami perencanaan usaha pengolahan makanan khas daerah yang dimodifikasi dari bahan pangan nabati dan hewani meliputi ide dan peluang usaha, sumber daya, administrasi, dan pemasaran</v>
      </c>
      <c r="BS18" s="221" t="str">
        <f t="shared" ref="BS18:BS32" si="10">IF(AW18="","",VLOOKUP(AW18,$AX$18:$BE$32,6,FALSE))</f>
        <v>4.1</v>
      </c>
      <c r="BT18" s="222" t="str">
        <f t="shared" ref="BT18:BT32" si="11">IF(AW18="","",VLOOKUP(AW18,$AX$18:$BE$32,7,FALSE))</f>
        <v>menyususn perencanaan usaha pengolahan makanan khas daerah yang dimodifikasi dari bahan pangan nabati dan hewani meliputi ide dan peluang usaha, sumber daya, administrasi, dan pemasaran</v>
      </c>
      <c r="BU18" s="221">
        <f t="shared" ref="BU18:BU32" si="12">IF(AW18="","",VLOOKUP(AW18,$AX$18:$BE$32,8,FALSE))</f>
        <v>0</v>
      </c>
      <c r="BV18" s="221">
        <f>IF(BG18="","",VLOOKUP(BG18,$BH$18:$BO$32,3,FALSE))</f>
        <v>6</v>
      </c>
      <c r="BW18" s="221" t="str">
        <f>IF(BG18="","",VLOOKUP(BG18,$BH$18:$BO$32,4,FALSE))</f>
        <v>3.6</v>
      </c>
      <c r="BX18" s="222" t="str">
        <f>IF(BG18="","",VLOOKUP(BG18,$BH$18:$BO$32,5,FALSE))</f>
        <v>memahami perencanaan usaha pengolahan makanan fungsional meliputi ide dan peluang usaha, sumber daya, administrasi, dan pemasaran</v>
      </c>
      <c r="BY18" s="221" t="str">
        <f>IF(BG18="","",VLOOKUP(BG18,$BH$18:$BO$32,6,FALSE))</f>
        <v>4.6</v>
      </c>
      <c r="BZ18" s="222" t="str">
        <f>IF(BG18="","",VLOOKUP(BG18,$BH$18:$BO$32,7,FALSE))</f>
        <v>menyusun perencanaan usaha pengolahan makanan fungsional meliputi ide dan peluang usaha, sumber daya, administrasi, dan pemasaran</v>
      </c>
      <c r="CA18" s="221">
        <f>IF(BG18="","",VLOOKUP(BG18,$BH$18:$BO$32,8,FALSE))</f>
        <v>0</v>
      </c>
      <c r="CB18" s="227"/>
      <c r="CC18" s="227"/>
      <c r="CD18" s="227"/>
      <c r="CE18" s="227"/>
      <c r="CF18" s="227"/>
      <c r="CG18" s="227"/>
      <c r="CH18" s="227"/>
      <c r="CI18" s="227"/>
      <c r="CJ18" s="227"/>
      <c r="CK18" s="227"/>
      <c r="CL18" s="227"/>
      <c r="CM18" s="227"/>
      <c r="CN18" s="227"/>
      <c r="CO18" s="227"/>
    </row>
    <row r="19" spans="2:93" ht="66.75" customHeight="1" x14ac:dyDescent="0.2">
      <c r="B19" s="204">
        <f>IF(C18="","",B18+1)</f>
        <v>2</v>
      </c>
      <c r="C19" s="204" t="str">
        <f t="shared" si="0"/>
        <v/>
      </c>
      <c r="D19" s="205" t="str">
        <f t="shared" si="1"/>
        <v/>
      </c>
      <c r="E19" s="204" t="str">
        <f t="shared" si="2"/>
        <v/>
      </c>
      <c r="F19" s="205" t="str">
        <f t="shared" si="3"/>
        <v/>
      </c>
      <c r="G19" s="205"/>
      <c r="H19" s="205"/>
      <c r="I19" s="16"/>
      <c r="J19" s="16"/>
      <c r="K19" s="160" t="str">
        <f t="shared" si="4"/>
        <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98"/>
      <c r="AN19" s="229"/>
      <c r="AO19" s="229"/>
      <c r="AP19" s="229"/>
      <c r="AQ19" s="229"/>
      <c r="AR19" s="229"/>
      <c r="AS19" s="229"/>
      <c r="AT19" s="229"/>
      <c r="AU19" s="229"/>
      <c r="AV19" s="229"/>
      <c r="AW19" s="221" t="str">
        <f t="shared" si="5"/>
        <v/>
      </c>
      <c r="AX19" s="221" t="str">
        <f t="shared" ref="AX19:AX32" si="13">IFERROR(AZ19+(AY19/10000),"")</f>
        <v/>
      </c>
      <c r="AY19" s="221">
        <v>2</v>
      </c>
      <c r="AZ19" s="221" t="str">
        <f>'RINCIAN PROG TAHUNAN'!Q17</f>
        <v/>
      </c>
      <c r="BA19" s="221" t="str">
        <f>'RINCIAN PROG TAHUNAN'!R17</f>
        <v/>
      </c>
      <c r="BB19" s="222" t="str">
        <f>'RINCIAN PROG TAHUNAN'!S17</f>
        <v/>
      </c>
      <c r="BC19" s="221" t="str">
        <f>'RINCIAN PROG TAHUNAN'!T17</f>
        <v/>
      </c>
      <c r="BD19" s="222" t="str">
        <f>'RINCIAN PROG TAHUNAN'!U17</f>
        <v/>
      </c>
      <c r="BE19" s="221" t="str">
        <f>'RINCIAN PROG TAHUNAN'!V17</f>
        <v/>
      </c>
      <c r="BG19" s="221" t="str">
        <f t="shared" si="6"/>
        <v/>
      </c>
      <c r="BH19" s="221" t="str">
        <f t="shared" ref="BH19:BH32" si="14">IFERROR(BJ19+(AY19/10000),"")</f>
        <v/>
      </c>
      <c r="BJ19" s="221" t="str">
        <f>'RINCIAN PROG TAHUNAN'!Y17</f>
        <v/>
      </c>
      <c r="BK19" s="222" t="str">
        <f>'RINCIAN PROG TAHUNAN'!Z17</f>
        <v/>
      </c>
      <c r="BL19" s="222" t="str">
        <f>'RINCIAN PROG TAHUNAN'!AA17</f>
        <v/>
      </c>
      <c r="BM19" s="221" t="str">
        <f>'RINCIAN PROG TAHUNAN'!AB17</f>
        <v/>
      </c>
      <c r="BN19" s="222" t="str">
        <f>'RINCIAN PROG TAHUNAN'!AC17</f>
        <v/>
      </c>
      <c r="BO19" s="221" t="str">
        <f>'RINCIAN PROG TAHUNAN'!AD17</f>
        <v/>
      </c>
      <c r="BP19" s="221" t="str">
        <f t="shared" si="7"/>
        <v/>
      </c>
      <c r="BQ19" s="222" t="str">
        <f t="shared" si="8"/>
        <v/>
      </c>
      <c r="BR19" s="222" t="str">
        <f t="shared" si="9"/>
        <v/>
      </c>
      <c r="BS19" s="221" t="str">
        <f t="shared" si="10"/>
        <v/>
      </c>
      <c r="BT19" s="222" t="str">
        <f t="shared" si="11"/>
        <v/>
      </c>
      <c r="BU19" s="221" t="str">
        <f t="shared" si="12"/>
        <v/>
      </c>
      <c r="BV19" s="221" t="str">
        <f t="shared" ref="BV19:BV32" si="15">IF(BG19="","",VLOOKUP(BG19,$BH$18:$BO$32,3,FALSE))</f>
        <v/>
      </c>
      <c r="BW19" s="221" t="str">
        <f t="shared" ref="BW19:BW32" si="16">IF(BG19="","",VLOOKUP(BG19,$BH$18:$BO$32,4,FALSE))</f>
        <v/>
      </c>
      <c r="BX19" s="222" t="str">
        <f t="shared" ref="BX19:BX32" si="17">IF(BG19="","",VLOOKUP(BG19,$BH$18:$BO$32,5,FALSE))</f>
        <v/>
      </c>
      <c r="BY19" s="221" t="str">
        <f t="shared" ref="BY19:BY32" si="18">IF(BG19="","",VLOOKUP(BG19,$BH$18:$BO$32,6,FALSE))</f>
        <v/>
      </c>
      <c r="BZ19" s="222" t="str">
        <f t="shared" ref="BZ19:BZ32" si="19">IF(BG19="","",VLOOKUP(BG19,$BH$18:$BO$32,7,FALSE))</f>
        <v/>
      </c>
      <c r="CA19" s="221" t="str">
        <f t="shared" ref="CA19:CA32" si="20">IF(BG19="","",VLOOKUP(BG19,$BH$18:$BO$32,8,FALSE))</f>
        <v/>
      </c>
      <c r="CB19" s="227"/>
      <c r="CC19" s="227"/>
      <c r="CD19" s="227"/>
      <c r="CE19" s="227"/>
      <c r="CF19" s="227"/>
      <c r="CG19" s="227"/>
      <c r="CH19" s="227"/>
      <c r="CI19" s="227"/>
      <c r="CJ19" s="227"/>
      <c r="CK19" s="227"/>
      <c r="CL19" s="227"/>
      <c r="CM19" s="227"/>
      <c r="CN19" s="227"/>
      <c r="CO19" s="227"/>
    </row>
    <row r="20" spans="2:93" ht="66.75" customHeight="1" x14ac:dyDescent="0.2">
      <c r="B20" s="204" t="str">
        <f t="shared" ref="B20:B32" si="21">IF(C19="","",B19+1)</f>
        <v/>
      </c>
      <c r="C20" s="204" t="str">
        <f t="shared" si="0"/>
        <v/>
      </c>
      <c r="D20" s="205" t="str">
        <f t="shared" si="1"/>
        <v/>
      </c>
      <c r="E20" s="204" t="str">
        <f t="shared" si="2"/>
        <v/>
      </c>
      <c r="F20" s="205" t="str">
        <f t="shared" si="3"/>
        <v/>
      </c>
      <c r="G20" s="205"/>
      <c r="H20" s="205"/>
      <c r="I20" s="16"/>
      <c r="J20" s="16"/>
      <c r="K20" s="160" t="str">
        <f t="shared" si="4"/>
        <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98"/>
      <c r="AN20" s="229"/>
      <c r="AO20" s="229"/>
      <c r="AP20" s="229"/>
      <c r="AQ20" s="229"/>
      <c r="AR20" s="229"/>
      <c r="AS20" s="229"/>
      <c r="AT20" s="229"/>
      <c r="AU20" s="229"/>
      <c r="AV20" s="229"/>
      <c r="AW20" s="221" t="str">
        <f t="shared" si="5"/>
        <v/>
      </c>
      <c r="AX20" s="221" t="str">
        <f t="shared" si="13"/>
        <v/>
      </c>
      <c r="AY20" s="221">
        <v>3</v>
      </c>
      <c r="AZ20" s="221" t="str">
        <f>'RINCIAN PROG TAHUNAN'!Q18</f>
        <v/>
      </c>
      <c r="BA20" s="221" t="str">
        <f>'RINCIAN PROG TAHUNAN'!R18</f>
        <v/>
      </c>
      <c r="BB20" s="222" t="str">
        <f>'RINCIAN PROG TAHUNAN'!S18</f>
        <v/>
      </c>
      <c r="BC20" s="221" t="str">
        <f>'RINCIAN PROG TAHUNAN'!T18</f>
        <v/>
      </c>
      <c r="BD20" s="222" t="str">
        <f>'RINCIAN PROG TAHUNAN'!U18</f>
        <v/>
      </c>
      <c r="BE20" s="221" t="str">
        <f>'RINCIAN PROG TAHUNAN'!V18</f>
        <v/>
      </c>
      <c r="BG20" s="221" t="str">
        <f t="shared" si="6"/>
        <v/>
      </c>
      <c r="BH20" s="221" t="str">
        <f t="shared" si="14"/>
        <v/>
      </c>
      <c r="BJ20" s="221" t="str">
        <f>'RINCIAN PROG TAHUNAN'!Y18</f>
        <v/>
      </c>
      <c r="BK20" s="222" t="str">
        <f>'RINCIAN PROG TAHUNAN'!Z18</f>
        <v/>
      </c>
      <c r="BL20" s="222" t="str">
        <f>'RINCIAN PROG TAHUNAN'!AA18</f>
        <v/>
      </c>
      <c r="BM20" s="221" t="str">
        <f>'RINCIAN PROG TAHUNAN'!AB18</f>
        <v/>
      </c>
      <c r="BN20" s="222" t="str">
        <f>'RINCIAN PROG TAHUNAN'!AC18</f>
        <v/>
      </c>
      <c r="BO20" s="221" t="str">
        <f>'RINCIAN PROG TAHUNAN'!AD18</f>
        <v/>
      </c>
      <c r="BP20" s="221" t="str">
        <f t="shared" si="7"/>
        <v/>
      </c>
      <c r="BQ20" s="222" t="str">
        <f t="shared" si="8"/>
        <v/>
      </c>
      <c r="BR20" s="222" t="str">
        <f t="shared" si="9"/>
        <v/>
      </c>
      <c r="BS20" s="221" t="str">
        <f t="shared" si="10"/>
        <v/>
      </c>
      <c r="BT20" s="222" t="str">
        <f t="shared" si="11"/>
        <v/>
      </c>
      <c r="BU20" s="221" t="str">
        <f t="shared" si="12"/>
        <v/>
      </c>
      <c r="BV20" s="221" t="str">
        <f t="shared" si="15"/>
        <v/>
      </c>
      <c r="BW20" s="221" t="str">
        <f t="shared" si="16"/>
        <v/>
      </c>
      <c r="BX20" s="222" t="str">
        <f t="shared" si="17"/>
        <v/>
      </c>
      <c r="BY20" s="221" t="str">
        <f t="shared" si="18"/>
        <v/>
      </c>
      <c r="BZ20" s="222" t="str">
        <f t="shared" si="19"/>
        <v/>
      </c>
      <c r="CA20" s="221" t="str">
        <f t="shared" si="20"/>
        <v/>
      </c>
      <c r="CB20" s="227"/>
      <c r="CC20" s="227"/>
      <c r="CD20" s="227"/>
      <c r="CE20" s="227"/>
      <c r="CF20" s="227"/>
      <c r="CG20" s="227"/>
      <c r="CH20" s="227"/>
      <c r="CI20" s="227"/>
      <c r="CJ20" s="227"/>
      <c r="CK20" s="227"/>
      <c r="CL20" s="227"/>
      <c r="CM20" s="227"/>
      <c r="CN20" s="227"/>
      <c r="CO20" s="227"/>
    </row>
    <row r="21" spans="2:93" ht="66.75" customHeight="1" x14ac:dyDescent="0.2">
      <c r="B21" s="204" t="str">
        <f t="shared" si="21"/>
        <v/>
      </c>
      <c r="C21" s="204" t="str">
        <f t="shared" si="0"/>
        <v/>
      </c>
      <c r="D21" s="205" t="str">
        <f t="shared" si="1"/>
        <v/>
      </c>
      <c r="E21" s="204" t="str">
        <f t="shared" si="2"/>
        <v/>
      </c>
      <c r="F21" s="205" t="str">
        <f t="shared" si="3"/>
        <v/>
      </c>
      <c r="G21" s="205"/>
      <c r="H21" s="205"/>
      <c r="I21" s="16"/>
      <c r="J21" s="16"/>
      <c r="K21" s="160" t="str">
        <f t="shared" si="4"/>
        <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98"/>
      <c r="AN21" s="229"/>
      <c r="AO21" s="229"/>
      <c r="AP21" s="229"/>
      <c r="AQ21" s="229"/>
      <c r="AR21" s="229"/>
      <c r="AS21" s="229"/>
      <c r="AT21" s="229"/>
      <c r="AU21" s="229"/>
      <c r="AV21" s="229"/>
      <c r="AW21" s="221" t="str">
        <f t="shared" si="5"/>
        <v/>
      </c>
      <c r="AX21" s="221" t="str">
        <f t="shared" si="13"/>
        <v/>
      </c>
      <c r="AY21" s="221">
        <v>4</v>
      </c>
      <c r="AZ21" s="221" t="str">
        <f>'RINCIAN PROG TAHUNAN'!Q19</f>
        <v/>
      </c>
      <c r="BA21" s="221" t="str">
        <f>'RINCIAN PROG TAHUNAN'!R19</f>
        <v/>
      </c>
      <c r="BB21" s="222" t="str">
        <f>'RINCIAN PROG TAHUNAN'!S19</f>
        <v/>
      </c>
      <c r="BC21" s="221" t="str">
        <f>'RINCIAN PROG TAHUNAN'!T19</f>
        <v/>
      </c>
      <c r="BD21" s="222" t="str">
        <f>'RINCIAN PROG TAHUNAN'!U19</f>
        <v/>
      </c>
      <c r="BE21" s="221" t="str">
        <f>'RINCIAN PROG TAHUNAN'!V19</f>
        <v/>
      </c>
      <c r="BG21" s="221" t="str">
        <f t="shared" si="6"/>
        <v/>
      </c>
      <c r="BH21" s="221" t="str">
        <f t="shared" si="14"/>
        <v/>
      </c>
      <c r="BJ21" s="221" t="str">
        <f>'RINCIAN PROG TAHUNAN'!Y19</f>
        <v/>
      </c>
      <c r="BK21" s="222" t="str">
        <f>'RINCIAN PROG TAHUNAN'!Z19</f>
        <v/>
      </c>
      <c r="BL21" s="222" t="str">
        <f>'RINCIAN PROG TAHUNAN'!AA19</f>
        <v/>
      </c>
      <c r="BM21" s="221" t="str">
        <f>'RINCIAN PROG TAHUNAN'!AB19</f>
        <v/>
      </c>
      <c r="BN21" s="222" t="str">
        <f>'RINCIAN PROG TAHUNAN'!AC19</f>
        <v/>
      </c>
      <c r="BO21" s="221" t="str">
        <f>'RINCIAN PROG TAHUNAN'!AD19</f>
        <v/>
      </c>
      <c r="BP21" s="221" t="str">
        <f t="shared" si="7"/>
        <v/>
      </c>
      <c r="BQ21" s="222" t="str">
        <f t="shared" si="8"/>
        <v/>
      </c>
      <c r="BR21" s="222" t="str">
        <f t="shared" si="9"/>
        <v/>
      </c>
      <c r="BS21" s="221" t="str">
        <f t="shared" si="10"/>
        <v/>
      </c>
      <c r="BT21" s="222" t="str">
        <f t="shared" si="11"/>
        <v/>
      </c>
      <c r="BU21" s="221" t="str">
        <f t="shared" si="12"/>
        <v/>
      </c>
      <c r="BV21" s="221" t="str">
        <f t="shared" si="15"/>
        <v/>
      </c>
      <c r="BW21" s="221" t="str">
        <f t="shared" si="16"/>
        <v/>
      </c>
      <c r="BX21" s="222" t="str">
        <f t="shared" si="17"/>
        <v/>
      </c>
      <c r="BY21" s="221" t="str">
        <f t="shared" si="18"/>
        <v/>
      </c>
      <c r="BZ21" s="222" t="str">
        <f t="shared" si="19"/>
        <v/>
      </c>
      <c r="CA21" s="221" t="str">
        <f t="shared" si="20"/>
        <v/>
      </c>
      <c r="CB21" s="227"/>
      <c r="CC21" s="227"/>
      <c r="CD21" s="227"/>
      <c r="CE21" s="227"/>
      <c r="CF21" s="227"/>
      <c r="CG21" s="227"/>
      <c r="CH21" s="227"/>
      <c r="CI21" s="227"/>
      <c r="CJ21" s="227"/>
      <c r="CK21" s="227"/>
      <c r="CL21" s="227"/>
      <c r="CM21" s="227"/>
      <c r="CN21" s="227"/>
      <c r="CO21" s="227"/>
    </row>
    <row r="22" spans="2:93" ht="66.75" customHeight="1" x14ac:dyDescent="0.2">
      <c r="B22" s="204" t="str">
        <f t="shared" si="21"/>
        <v/>
      </c>
      <c r="C22" s="204" t="str">
        <f t="shared" si="0"/>
        <v/>
      </c>
      <c r="D22" s="205" t="str">
        <f t="shared" si="1"/>
        <v/>
      </c>
      <c r="E22" s="204" t="str">
        <f t="shared" si="2"/>
        <v/>
      </c>
      <c r="F22" s="205" t="str">
        <f t="shared" si="3"/>
        <v/>
      </c>
      <c r="G22" s="205"/>
      <c r="H22" s="205"/>
      <c r="I22" s="16"/>
      <c r="J22" s="16"/>
      <c r="K22" s="160" t="str">
        <f t="shared" si="4"/>
        <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98"/>
      <c r="AN22" s="229"/>
      <c r="AO22" s="229"/>
      <c r="AP22" s="229"/>
      <c r="AQ22" s="229"/>
      <c r="AR22" s="229"/>
      <c r="AS22" s="229"/>
      <c r="AT22" s="229"/>
      <c r="AU22" s="229"/>
      <c r="AV22" s="229"/>
      <c r="AW22" s="221" t="str">
        <f t="shared" si="5"/>
        <v/>
      </c>
      <c r="AX22" s="221" t="str">
        <f t="shared" si="13"/>
        <v/>
      </c>
      <c r="AY22" s="221">
        <v>5</v>
      </c>
      <c r="AZ22" s="221" t="str">
        <f>'RINCIAN PROG TAHUNAN'!Q20</f>
        <v/>
      </c>
      <c r="BA22" s="221" t="str">
        <f>'RINCIAN PROG TAHUNAN'!R20</f>
        <v/>
      </c>
      <c r="BB22" s="222" t="str">
        <f>'RINCIAN PROG TAHUNAN'!S20</f>
        <v/>
      </c>
      <c r="BC22" s="221" t="str">
        <f>'RINCIAN PROG TAHUNAN'!T20</f>
        <v/>
      </c>
      <c r="BD22" s="222" t="str">
        <f>'RINCIAN PROG TAHUNAN'!U20</f>
        <v/>
      </c>
      <c r="BE22" s="221" t="str">
        <f>'RINCIAN PROG TAHUNAN'!V20</f>
        <v/>
      </c>
      <c r="BG22" s="221" t="str">
        <f t="shared" si="6"/>
        <v/>
      </c>
      <c r="BH22" s="221" t="str">
        <f t="shared" si="14"/>
        <v/>
      </c>
      <c r="BJ22" s="221" t="str">
        <f>'RINCIAN PROG TAHUNAN'!Y20</f>
        <v/>
      </c>
      <c r="BK22" s="222" t="str">
        <f>'RINCIAN PROG TAHUNAN'!Z20</f>
        <v/>
      </c>
      <c r="BL22" s="222" t="str">
        <f>'RINCIAN PROG TAHUNAN'!AA20</f>
        <v/>
      </c>
      <c r="BM22" s="221" t="str">
        <f>'RINCIAN PROG TAHUNAN'!AB20</f>
        <v/>
      </c>
      <c r="BN22" s="222" t="str">
        <f>'RINCIAN PROG TAHUNAN'!AC20</f>
        <v/>
      </c>
      <c r="BO22" s="221" t="str">
        <f>'RINCIAN PROG TAHUNAN'!AD20</f>
        <v/>
      </c>
      <c r="BP22" s="221" t="str">
        <f t="shared" si="7"/>
        <v/>
      </c>
      <c r="BQ22" s="222" t="str">
        <f t="shared" si="8"/>
        <v/>
      </c>
      <c r="BR22" s="222" t="str">
        <f t="shared" si="9"/>
        <v/>
      </c>
      <c r="BS22" s="221" t="str">
        <f t="shared" si="10"/>
        <v/>
      </c>
      <c r="BT22" s="222" t="str">
        <f t="shared" si="11"/>
        <v/>
      </c>
      <c r="BU22" s="221" t="str">
        <f t="shared" si="12"/>
        <v/>
      </c>
      <c r="BV22" s="221" t="str">
        <f t="shared" si="15"/>
        <v/>
      </c>
      <c r="BW22" s="221" t="str">
        <f t="shared" si="16"/>
        <v/>
      </c>
      <c r="BX22" s="222" t="str">
        <f t="shared" si="17"/>
        <v/>
      </c>
      <c r="BY22" s="221" t="str">
        <f t="shared" si="18"/>
        <v/>
      </c>
      <c r="BZ22" s="222" t="str">
        <f t="shared" si="19"/>
        <v/>
      </c>
      <c r="CA22" s="221" t="str">
        <f t="shared" si="20"/>
        <v/>
      </c>
      <c r="CB22" s="227"/>
      <c r="CC22" s="227"/>
      <c r="CD22" s="227"/>
      <c r="CE22" s="227"/>
      <c r="CF22" s="227"/>
      <c r="CG22" s="227"/>
      <c r="CH22" s="227"/>
      <c r="CI22" s="227"/>
      <c r="CJ22" s="227"/>
      <c r="CK22" s="227"/>
      <c r="CL22" s="227"/>
      <c r="CM22" s="227"/>
      <c r="CN22" s="227"/>
      <c r="CO22" s="227"/>
    </row>
    <row r="23" spans="2:93" ht="66.75" customHeight="1" x14ac:dyDescent="0.2">
      <c r="B23" s="204" t="str">
        <f t="shared" si="21"/>
        <v/>
      </c>
      <c r="C23" s="204" t="str">
        <f t="shared" si="0"/>
        <v/>
      </c>
      <c r="D23" s="205" t="str">
        <f t="shared" si="1"/>
        <v/>
      </c>
      <c r="E23" s="204" t="str">
        <f t="shared" si="2"/>
        <v/>
      </c>
      <c r="F23" s="205" t="str">
        <f t="shared" si="3"/>
        <v/>
      </c>
      <c r="G23" s="205"/>
      <c r="H23" s="205"/>
      <c r="I23" s="16"/>
      <c r="J23" s="16"/>
      <c r="K23" s="160" t="str">
        <f t="shared" si="4"/>
        <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98"/>
      <c r="AN23" s="229"/>
      <c r="AO23" s="229"/>
      <c r="AP23" s="229"/>
      <c r="AQ23" s="229"/>
      <c r="AR23" s="229"/>
      <c r="AS23" s="229"/>
      <c r="AT23" s="229"/>
      <c r="AU23" s="229"/>
      <c r="AV23" s="229"/>
      <c r="AW23" s="221" t="str">
        <f t="shared" si="5"/>
        <v/>
      </c>
      <c r="AX23" s="221" t="str">
        <f t="shared" si="13"/>
        <v/>
      </c>
      <c r="AY23" s="221">
        <v>6</v>
      </c>
      <c r="AZ23" s="221" t="str">
        <f>'RINCIAN PROG TAHUNAN'!Q21</f>
        <v/>
      </c>
      <c r="BA23" s="221" t="str">
        <f>'RINCIAN PROG TAHUNAN'!R21</f>
        <v/>
      </c>
      <c r="BB23" s="222" t="str">
        <f>'RINCIAN PROG TAHUNAN'!S21</f>
        <v/>
      </c>
      <c r="BC23" s="221" t="str">
        <f>'RINCIAN PROG TAHUNAN'!T21</f>
        <v/>
      </c>
      <c r="BD23" s="222" t="str">
        <f>'RINCIAN PROG TAHUNAN'!U21</f>
        <v/>
      </c>
      <c r="BE23" s="221" t="str">
        <f>'RINCIAN PROG TAHUNAN'!V21</f>
        <v/>
      </c>
      <c r="BG23" s="221" t="str">
        <f t="shared" si="6"/>
        <v/>
      </c>
      <c r="BH23" s="221">
        <f t="shared" si="14"/>
        <v>6.0006000000000004</v>
      </c>
      <c r="BJ23" s="221">
        <f>'RINCIAN PROG TAHUNAN'!Y21</f>
        <v>6</v>
      </c>
      <c r="BK23" s="222" t="str">
        <f>'RINCIAN PROG TAHUNAN'!Z21</f>
        <v>3.6</v>
      </c>
      <c r="BL23" s="222" t="str">
        <f>'RINCIAN PROG TAHUNAN'!AA21</f>
        <v>memahami perencanaan usaha pengolahan makanan fungsional meliputi ide dan peluang usaha, sumber daya, administrasi, dan pemasaran</v>
      </c>
      <c r="BM23" s="221" t="str">
        <f>'RINCIAN PROG TAHUNAN'!AB21</f>
        <v>4.6</v>
      </c>
      <c r="BN23" s="222" t="str">
        <f>'RINCIAN PROG TAHUNAN'!AC21</f>
        <v>menyusun perencanaan usaha pengolahan makanan fungsional meliputi ide dan peluang usaha, sumber daya, administrasi, dan pemasaran</v>
      </c>
      <c r="BO23" s="221">
        <f>'RINCIAN PROG TAHUNAN'!AD21</f>
        <v>0</v>
      </c>
      <c r="BP23" s="221" t="str">
        <f t="shared" si="7"/>
        <v/>
      </c>
      <c r="BQ23" s="222" t="str">
        <f t="shared" si="8"/>
        <v/>
      </c>
      <c r="BR23" s="222" t="str">
        <f t="shared" si="9"/>
        <v/>
      </c>
      <c r="BS23" s="221" t="str">
        <f t="shared" si="10"/>
        <v/>
      </c>
      <c r="BT23" s="222" t="str">
        <f t="shared" si="11"/>
        <v/>
      </c>
      <c r="BU23" s="221" t="str">
        <f t="shared" si="12"/>
        <v/>
      </c>
      <c r="BV23" s="221" t="str">
        <f t="shared" si="15"/>
        <v/>
      </c>
      <c r="BW23" s="221" t="str">
        <f t="shared" si="16"/>
        <v/>
      </c>
      <c r="BX23" s="222" t="str">
        <f t="shared" si="17"/>
        <v/>
      </c>
      <c r="BY23" s="221" t="str">
        <f t="shared" si="18"/>
        <v/>
      </c>
      <c r="BZ23" s="222" t="str">
        <f t="shared" si="19"/>
        <v/>
      </c>
      <c r="CA23" s="221" t="str">
        <f t="shared" si="20"/>
        <v/>
      </c>
      <c r="CB23" s="227"/>
      <c r="CC23" s="227"/>
      <c r="CD23" s="227"/>
      <c r="CE23" s="227"/>
      <c r="CF23" s="227"/>
      <c r="CG23" s="227"/>
      <c r="CH23" s="227"/>
      <c r="CI23" s="227"/>
      <c r="CJ23" s="227"/>
      <c r="CK23" s="227"/>
      <c r="CL23" s="227"/>
      <c r="CM23" s="227"/>
      <c r="CN23" s="227"/>
      <c r="CO23" s="227"/>
    </row>
    <row r="24" spans="2:93" ht="66.75" customHeight="1" x14ac:dyDescent="0.2">
      <c r="B24" s="204" t="str">
        <f t="shared" si="21"/>
        <v/>
      </c>
      <c r="C24" s="204" t="str">
        <f t="shared" si="0"/>
        <v/>
      </c>
      <c r="D24" s="205" t="str">
        <f t="shared" si="1"/>
        <v/>
      </c>
      <c r="E24" s="204" t="str">
        <f t="shared" si="2"/>
        <v/>
      </c>
      <c r="F24" s="205" t="str">
        <f t="shared" si="3"/>
        <v/>
      </c>
      <c r="G24" s="205"/>
      <c r="H24" s="205"/>
      <c r="I24" s="16"/>
      <c r="J24" s="16"/>
      <c r="K24" s="160" t="str">
        <f t="shared" si="4"/>
        <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98"/>
      <c r="AN24" s="229"/>
      <c r="AO24" s="229"/>
      <c r="AP24" s="229"/>
      <c r="AQ24" s="229"/>
      <c r="AR24" s="229"/>
      <c r="AS24" s="229"/>
      <c r="AT24" s="229"/>
      <c r="AU24" s="229"/>
      <c r="AV24" s="229"/>
      <c r="AW24" s="221" t="str">
        <f t="shared" si="5"/>
        <v/>
      </c>
      <c r="AX24" s="221" t="str">
        <f t="shared" si="13"/>
        <v/>
      </c>
      <c r="AY24" s="221">
        <v>7</v>
      </c>
      <c r="AZ24" s="221" t="str">
        <f>'RINCIAN PROG TAHUNAN'!Q22</f>
        <v/>
      </c>
      <c r="BA24" s="221" t="str">
        <f>'RINCIAN PROG TAHUNAN'!R22</f>
        <v/>
      </c>
      <c r="BB24" s="222" t="str">
        <f>'RINCIAN PROG TAHUNAN'!S22</f>
        <v/>
      </c>
      <c r="BC24" s="221" t="str">
        <f>'RINCIAN PROG TAHUNAN'!T22</f>
        <v/>
      </c>
      <c r="BD24" s="222" t="str">
        <f>'RINCIAN PROG TAHUNAN'!U22</f>
        <v/>
      </c>
      <c r="BE24" s="221" t="str">
        <f>'RINCIAN PROG TAHUNAN'!V22</f>
        <v/>
      </c>
      <c r="BG24" s="221" t="str">
        <f t="shared" si="6"/>
        <v/>
      </c>
      <c r="BH24" s="221" t="str">
        <f t="shared" si="14"/>
        <v/>
      </c>
      <c r="BJ24" s="221" t="str">
        <f>'RINCIAN PROG TAHUNAN'!Y22</f>
        <v/>
      </c>
      <c r="BK24" s="222" t="str">
        <f>'RINCIAN PROG TAHUNAN'!Z22</f>
        <v/>
      </c>
      <c r="BL24" s="222" t="str">
        <f>'RINCIAN PROG TAHUNAN'!AA22</f>
        <v/>
      </c>
      <c r="BM24" s="221" t="str">
        <f>'RINCIAN PROG TAHUNAN'!AB22</f>
        <v/>
      </c>
      <c r="BN24" s="222" t="str">
        <f>'RINCIAN PROG TAHUNAN'!AC22</f>
        <v/>
      </c>
      <c r="BO24" s="221" t="str">
        <f>'RINCIAN PROG TAHUNAN'!AD22</f>
        <v/>
      </c>
      <c r="BP24" s="221" t="str">
        <f t="shared" si="7"/>
        <v/>
      </c>
      <c r="BQ24" s="222" t="str">
        <f t="shared" si="8"/>
        <v/>
      </c>
      <c r="BR24" s="222" t="str">
        <f t="shared" si="9"/>
        <v/>
      </c>
      <c r="BS24" s="221" t="str">
        <f t="shared" si="10"/>
        <v/>
      </c>
      <c r="BT24" s="222" t="str">
        <f t="shared" si="11"/>
        <v/>
      </c>
      <c r="BU24" s="221" t="str">
        <f t="shared" si="12"/>
        <v/>
      </c>
      <c r="BV24" s="221" t="str">
        <f t="shared" si="15"/>
        <v/>
      </c>
      <c r="BW24" s="221" t="str">
        <f t="shared" si="16"/>
        <v/>
      </c>
      <c r="BX24" s="222" t="str">
        <f t="shared" si="17"/>
        <v/>
      </c>
      <c r="BY24" s="221" t="str">
        <f t="shared" si="18"/>
        <v/>
      </c>
      <c r="BZ24" s="222" t="str">
        <f t="shared" si="19"/>
        <v/>
      </c>
      <c r="CA24" s="221" t="str">
        <f t="shared" si="20"/>
        <v/>
      </c>
      <c r="CB24" s="227"/>
      <c r="CC24" s="227"/>
      <c r="CD24" s="227"/>
      <c r="CE24" s="227"/>
      <c r="CF24" s="227"/>
      <c r="CG24" s="227"/>
      <c r="CH24" s="227"/>
      <c r="CI24" s="227"/>
      <c r="CJ24" s="227"/>
      <c r="CK24" s="227"/>
      <c r="CL24" s="227"/>
      <c r="CM24" s="227"/>
      <c r="CN24" s="227"/>
      <c r="CO24" s="227"/>
    </row>
    <row r="25" spans="2:93" ht="66.75" customHeight="1" x14ac:dyDescent="0.2">
      <c r="B25" s="204" t="str">
        <f t="shared" si="21"/>
        <v/>
      </c>
      <c r="C25" s="204" t="str">
        <f t="shared" si="0"/>
        <v/>
      </c>
      <c r="D25" s="205" t="str">
        <f t="shared" si="1"/>
        <v/>
      </c>
      <c r="E25" s="204" t="str">
        <f t="shared" si="2"/>
        <v/>
      </c>
      <c r="F25" s="205" t="str">
        <f t="shared" si="3"/>
        <v/>
      </c>
      <c r="G25" s="205"/>
      <c r="H25" s="205"/>
      <c r="I25" s="16"/>
      <c r="J25" s="16"/>
      <c r="K25" s="160" t="str">
        <f t="shared" si="4"/>
        <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98"/>
      <c r="AN25" s="229"/>
      <c r="AO25" s="229"/>
      <c r="AP25" s="229"/>
      <c r="AQ25" s="229"/>
      <c r="AR25" s="229"/>
      <c r="AS25" s="229"/>
      <c r="AT25" s="229"/>
      <c r="AU25" s="229"/>
      <c r="AV25" s="229"/>
      <c r="AW25" s="221" t="str">
        <f t="shared" si="5"/>
        <v/>
      </c>
      <c r="AX25" s="221" t="str">
        <f t="shared" si="13"/>
        <v/>
      </c>
      <c r="AY25" s="221">
        <v>8</v>
      </c>
      <c r="AZ25" s="221" t="str">
        <f>'RINCIAN PROG TAHUNAN'!Q23</f>
        <v/>
      </c>
      <c r="BA25" s="221" t="str">
        <f>'RINCIAN PROG TAHUNAN'!R23</f>
        <v/>
      </c>
      <c r="BB25" s="222" t="str">
        <f>'RINCIAN PROG TAHUNAN'!S23</f>
        <v/>
      </c>
      <c r="BC25" s="221" t="str">
        <f>'RINCIAN PROG TAHUNAN'!T23</f>
        <v/>
      </c>
      <c r="BD25" s="222" t="str">
        <f>'RINCIAN PROG TAHUNAN'!U23</f>
        <v/>
      </c>
      <c r="BE25" s="221" t="str">
        <f>'RINCIAN PROG TAHUNAN'!V23</f>
        <v/>
      </c>
      <c r="BG25" s="221" t="str">
        <f t="shared" si="6"/>
        <v/>
      </c>
      <c r="BH25" s="221" t="str">
        <f t="shared" si="14"/>
        <v/>
      </c>
      <c r="BJ25" s="221" t="str">
        <f>'RINCIAN PROG TAHUNAN'!Y23</f>
        <v/>
      </c>
      <c r="BK25" s="222" t="str">
        <f>'RINCIAN PROG TAHUNAN'!Z23</f>
        <v/>
      </c>
      <c r="BL25" s="222" t="str">
        <f>'RINCIAN PROG TAHUNAN'!AA23</f>
        <v/>
      </c>
      <c r="BM25" s="221" t="str">
        <f>'RINCIAN PROG TAHUNAN'!AB23</f>
        <v/>
      </c>
      <c r="BN25" s="222" t="str">
        <f>'RINCIAN PROG TAHUNAN'!AC23</f>
        <v/>
      </c>
      <c r="BO25" s="221" t="str">
        <f>'RINCIAN PROG TAHUNAN'!AD23</f>
        <v/>
      </c>
      <c r="BP25" s="221" t="str">
        <f t="shared" si="7"/>
        <v/>
      </c>
      <c r="BQ25" s="222" t="str">
        <f t="shared" si="8"/>
        <v/>
      </c>
      <c r="BR25" s="222" t="str">
        <f t="shared" si="9"/>
        <v/>
      </c>
      <c r="BS25" s="221" t="str">
        <f t="shared" si="10"/>
        <v/>
      </c>
      <c r="BT25" s="222" t="str">
        <f t="shared" si="11"/>
        <v/>
      </c>
      <c r="BU25" s="221" t="str">
        <f t="shared" si="12"/>
        <v/>
      </c>
      <c r="BV25" s="221" t="str">
        <f t="shared" si="15"/>
        <v/>
      </c>
      <c r="BW25" s="221" t="str">
        <f t="shared" si="16"/>
        <v/>
      </c>
      <c r="BX25" s="222" t="str">
        <f t="shared" si="17"/>
        <v/>
      </c>
      <c r="BY25" s="221" t="str">
        <f t="shared" si="18"/>
        <v/>
      </c>
      <c r="BZ25" s="222" t="str">
        <f t="shared" si="19"/>
        <v/>
      </c>
      <c r="CA25" s="221" t="str">
        <f t="shared" si="20"/>
        <v/>
      </c>
      <c r="CB25" s="227"/>
      <c r="CC25" s="227"/>
      <c r="CD25" s="227"/>
      <c r="CE25" s="227"/>
      <c r="CF25" s="227"/>
      <c r="CG25" s="227"/>
      <c r="CH25" s="227"/>
      <c r="CI25" s="227"/>
      <c r="CJ25" s="227"/>
      <c r="CK25" s="227"/>
      <c r="CL25" s="227"/>
      <c r="CM25" s="227"/>
      <c r="CN25" s="227"/>
      <c r="CO25" s="227"/>
    </row>
    <row r="26" spans="2:93" ht="66.75" customHeight="1" x14ac:dyDescent="0.2">
      <c r="B26" s="204" t="str">
        <f t="shared" si="21"/>
        <v/>
      </c>
      <c r="C26" s="204" t="str">
        <f t="shared" si="0"/>
        <v/>
      </c>
      <c r="D26" s="205" t="str">
        <f t="shared" si="1"/>
        <v/>
      </c>
      <c r="E26" s="204" t="str">
        <f t="shared" si="2"/>
        <v/>
      </c>
      <c r="F26" s="205" t="str">
        <f t="shared" si="3"/>
        <v/>
      </c>
      <c r="G26" s="205"/>
      <c r="H26" s="205"/>
      <c r="I26" s="16"/>
      <c r="J26" s="16"/>
      <c r="K26" s="160" t="str">
        <f t="shared" si="4"/>
        <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98"/>
      <c r="AN26" s="229"/>
      <c r="AO26" s="229"/>
      <c r="AP26" s="229"/>
      <c r="AQ26" s="229"/>
      <c r="AR26" s="229"/>
      <c r="AS26" s="229"/>
      <c r="AT26" s="229"/>
      <c r="AU26" s="229"/>
      <c r="AV26" s="229"/>
      <c r="AW26" s="221" t="str">
        <f t="shared" si="5"/>
        <v/>
      </c>
      <c r="AX26" s="221" t="str">
        <f t="shared" si="13"/>
        <v/>
      </c>
      <c r="AY26" s="221">
        <v>9</v>
      </c>
      <c r="AZ26" s="221" t="str">
        <f>'RINCIAN PROG TAHUNAN'!Q24</f>
        <v/>
      </c>
      <c r="BA26" s="221" t="str">
        <f>'RINCIAN PROG TAHUNAN'!R24</f>
        <v/>
      </c>
      <c r="BB26" s="222" t="str">
        <f>'RINCIAN PROG TAHUNAN'!S24</f>
        <v/>
      </c>
      <c r="BC26" s="221" t="str">
        <f>'RINCIAN PROG TAHUNAN'!T24</f>
        <v/>
      </c>
      <c r="BD26" s="222" t="str">
        <f>'RINCIAN PROG TAHUNAN'!U24</f>
        <v/>
      </c>
      <c r="BE26" s="221" t="str">
        <f>'RINCIAN PROG TAHUNAN'!V24</f>
        <v/>
      </c>
      <c r="BG26" s="221" t="str">
        <f t="shared" si="6"/>
        <v/>
      </c>
      <c r="BH26" s="221" t="str">
        <f t="shared" si="14"/>
        <v/>
      </c>
      <c r="BJ26" s="221" t="str">
        <f>'RINCIAN PROG TAHUNAN'!Y24</f>
        <v/>
      </c>
      <c r="BK26" s="222" t="str">
        <f>'RINCIAN PROG TAHUNAN'!Z24</f>
        <v/>
      </c>
      <c r="BL26" s="222" t="str">
        <f>'RINCIAN PROG TAHUNAN'!AA24</f>
        <v/>
      </c>
      <c r="BM26" s="221" t="str">
        <f>'RINCIAN PROG TAHUNAN'!AB24</f>
        <v/>
      </c>
      <c r="BN26" s="222" t="str">
        <f>'RINCIAN PROG TAHUNAN'!AC24</f>
        <v/>
      </c>
      <c r="BO26" s="221" t="str">
        <f>'RINCIAN PROG TAHUNAN'!AD24</f>
        <v/>
      </c>
      <c r="BP26" s="221" t="str">
        <f t="shared" si="7"/>
        <v/>
      </c>
      <c r="BQ26" s="222" t="str">
        <f t="shared" si="8"/>
        <v/>
      </c>
      <c r="BR26" s="222" t="str">
        <f t="shared" si="9"/>
        <v/>
      </c>
      <c r="BS26" s="221" t="str">
        <f t="shared" si="10"/>
        <v/>
      </c>
      <c r="BT26" s="222" t="str">
        <f t="shared" si="11"/>
        <v/>
      </c>
      <c r="BU26" s="221" t="str">
        <f t="shared" si="12"/>
        <v/>
      </c>
      <c r="BV26" s="221" t="str">
        <f t="shared" si="15"/>
        <v/>
      </c>
      <c r="BW26" s="221" t="str">
        <f t="shared" si="16"/>
        <v/>
      </c>
      <c r="BX26" s="222" t="str">
        <f t="shared" si="17"/>
        <v/>
      </c>
      <c r="BY26" s="221" t="str">
        <f t="shared" si="18"/>
        <v/>
      </c>
      <c r="BZ26" s="222" t="str">
        <f t="shared" si="19"/>
        <v/>
      </c>
      <c r="CA26" s="221" t="str">
        <f t="shared" si="20"/>
        <v/>
      </c>
      <c r="CB26" s="227"/>
      <c r="CC26" s="227"/>
      <c r="CD26" s="227"/>
      <c r="CE26" s="227"/>
      <c r="CF26" s="227"/>
      <c r="CG26" s="227"/>
      <c r="CH26" s="227"/>
      <c r="CI26" s="227"/>
      <c r="CJ26" s="227"/>
      <c r="CK26" s="227"/>
      <c r="CL26" s="227"/>
      <c r="CM26" s="227"/>
      <c r="CN26" s="227"/>
      <c r="CO26" s="227"/>
    </row>
    <row r="27" spans="2:93" ht="66.75" customHeight="1" x14ac:dyDescent="0.2">
      <c r="B27" s="204" t="str">
        <f t="shared" si="21"/>
        <v/>
      </c>
      <c r="C27" s="204" t="str">
        <f t="shared" si="0"/>
        <v/>
      </c>
      <c r="D27" s="205" t="str">
        <f t="shared" si="1"/>
        <v/>
      </c>
      <c r="E27" s="204" t="str">
        <f t="shared" si="2"/>
        <v/>
      </c>
      <c r="F27" s="205" t="str">
        <f t="shared" si="3"/>
        <v/>
      </c>
      <c r="G27" s="205"/>
      <c r="H27" s="205"/>
      <c r="I27" s="16"/>
      <c r="J27" s="16"/>
      <c r="K27" s="160" t="str">
        <f t="shared" si="4"/>
        <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98"/>
      <c r="AN27" s="229"/>
      <c r="AO27" s="229"/>
      <c r="AP27" s="229"/>
      <c r="AQ27" s="229"/>
      <c r="AR27" s="229"/>
      <c r="AS27" s="229"/>
      <c r="AT27" s="229"/>
      <c r="AU27" s="229"/>
      <c r="AV27" s="229"/>
      <c r="AW27" s="221" t="str">
        <f t="shared" si="5"/>
        <v/>
      </c>
      <c r="AX27" s="221" t="str">
        <f t="shared" si="13"/>
        <v/>
      </c>
      <c r="AY27" s="221">
        <v>10</v>
      </c>
      <c r="AZ27" s="221" t="str">
        <f>'RINCIAN PROG TAHUNAN'!Q25</f>
        <v/>
      </c>
      <c r="BA27" s="221" t="str">
        <f>'RINCIAN PROG TAHUNAN'!R25</f>
        <v/>
      </c>
      <c r="BB27" s="222" t="str">
        <f>'RINCIAN PROG TAHUNAN'!S25</f>
        <v/>
      </c>
      <c r="BC27" s="221" t="str">
        <f>'RINCIAN PROG TAHUNAN'!T25</f>
        <v/>
      </c>
      <c r="BD27" s="222" t="str">
        <f>'RINCIAN PROG TAHUNAN'!U25</f>
        <v/>
      </c>
      <c r="BE27" s="221" t="str">
        <f>'RINCIAN PROG TAHUNAN'!V25</f>
        <v/>
      </c>
      <c r="BG27" s="221" t="str">
        <f t="shared" si="6"/>
        <v/>
      </c>
      <c r="BH27" s="221" t="str">
        <f t="shared" si="14"/>
        <v/>
      </c>
      <c r="BJ27" s="221" t="str">
        <f>'RINCIAN PROG TAHUNAN'!Y25</f>
        <v/>
      </c>
      <c r="BK27" s="222" t="str">
        <f>'RINCIAN PROG TAHUNAN'!Z25</f>
        <v/>
      </c>
      <c r="BL27" s="222" t="str">
        <f>'RINCIAN PROG TAHUNAN'!AA25</f>
        <v/>
      </c>
      <c r="BM27" s="221" t="str">
        <f>'RINCIAN PROG TAHUNAN'!AB25</f>
        <v/>
      </c>
      <c r="BN27" s="222" t="str">
        <f>'RINCIAN PROG TAHUNAN'!AC25</f>
        <v/>
      </c>
      <c r="BO27" s="221" t="str">
        <f>'RINCIAN PROG TAHUNAN'!AD25</f>
        <v/>
      </c>
      <c r="BP27" s="221" t="str">
        <f t="shared" si="7"/>
        <v/>
      </c>
      <c r="BQ27" s="222" t="str">
        <f t="shared" si="8"/>
        <v/>
      </c>
      <c r="BR27" s="222" t="str">
        <f t="shared" si="9"/>
        <v/>
      </c>
      <c r="BS27" s="221" t="str">
        <f t="shared" si="10"/>
        <v/>
      </c>
      <c r="BT27" s="222" t="str">
        <f t="shared" si="11"/>
        <v/>
      </c>
      <c r="BU27" s="221" t="str">
        <f t="shared" si="12"/>
        <v/>
      </c>
      <c r="BV27" s="221" t="str">
        <f t="shared" si="15"/>
        <v/>
      </c>
      <c r="BW27" s="221" t="str">
        <f t="shared" si="16"/>
        <v/>
      </c>
      <c r="BX27" s="222" t="str">
        <f t="shared" si="17"/>
        <v/>
      </c>
      <c r="BY27" s="221" t="str">
        <f t="shared" si="18"/>
        <v/>
      </c>
      <c r="BZ27" s="222" t="str">
        <f t="shared" si="19"/>
        <v/>
      </c>
      <c r="CA27" s="221" t="str">
        <f t="shared" si="20"/>
        <v/>
      </c>
      <c r="CB27" s="227"/>
      <c r="CC27" s="227"/>
      <c r="CD27" s="227"/>
      <c r="CE27" s="227"/>
      <c r="CF27" s="227"/>
      <c r="CG27" s="227"/>
      <c r="CH27" s="227"/>
      <c r="CI27" s="227"/>
      <c r="CJ27" s="227"/>
      <c r="CK27" s="227"/>
      <c r="CL27" s="227"/>
      <c r="CM27" s="227"/>
      <c r="CN27" s="227"/>
      <c r="CO27" s="227"/>
    </row>
    <row r="28" spans="2:93" ht="66.75" customHeight="1" x14ac:dyDescent="0.2">
      <c r="B28" s="204" t="str">
        <f t="shared" si="21"/>
        <v/>
      </c>
      <c r="C28" s="204" t="str">
        <f t="shared" si="0"/>
        <v/>
      </c>
      <c r="D28" s="205" t="str">
        <f t="shared" si="1"/>
        <v/>
      </c>
      <c r="E28" s="204" t="str">
        <f t="shared" si="2"/>
        <v/>
      </c>
      <c r="F28" s="205" t="str">
        <f t="shared" si="3"/>
        <v/>
      </c>
      <c r="G28" s="205"/>
      <c r="H28" s="205"/>
      <c r="I28" s="16"/>
      <c r="J28" s="16"/>
      <c r="K28" s="160" t="str">
        <f t="shared" si="4"/>
        <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98"/>
      <c r="AN28" s="229"/>
      <c r="AO28" s="229"/>
      <c r="AP28" s="229"/>
      <c r="AQ28" s="229"/>
      <c r="AR28" s="229"/>
      <c r="AS28" s="229"/>
      <c r="AT28" s="229"/>
      <c r="AU28" s="229"/>
      <c r="AV28" s="229"/>
      <c r="AW28" s="221" t="str">
        <f t="shared" si="5"/>
        <v/>
      </c>
      <c r="AX28" s="221" t="str">
        <f t="shared" si="13"/>
        <v/>
      </c>
      <c r="AY28" s="221">
        <v>11</v>
      </c>
      <c r="AZ28" s="221" t="str">
        <f>'RINCIAN PROG TAHUNAN'!Q26</f>
        <v/>
      </c>
      <c r="BA28" s="221" t="str">
        <f>'RINCIAN PROG TAHUNAN'!R26</f>
        <v/>
      </c>
      <c r="BB28" s="222" t="str">
        <f>'RINCIAN PROG TAHUNAN'!S26</f>
        <v/>
      </c>
      <c r="BC28" s="221" t="str">
        <f>'RINCIAN PROG TAHUNAN'!T26</f>
        <v/>
      </c>
      <c r="BD28" s="222" t="str">
        <f>'RINCIAN PROG TAHUNAN'!U26</f>
        <v/>
      </c>
      <c r="BE28" s="221" t="str">
        <f>'RINCIAN PROG TAHUNAN'!V26</f>
        <v/>
      </c>
      <c r="BG28" s="221" t="str">
        <f t="shared" si="6"/>
        <v/>
      </c>
      <c r="BH28" s="221" t="str">
        <f t="shared" si="14"/>
        <v/>
      </c>
      <c r="BJ28" s="221" t="str">
        <f>'RINCIAN PROG TAHUNAN'!Y26</f>
        <v/>
      </c>
      <c r="BK28" s="222" t="str">
        <f>'RINCIAN PROG TAHUNAN'!Z26</f>
        <v/>
      </c>
      <c r="BL28" s="222" t="str">
        <f>'RINCIAN PROG TAHUNAN'!AA26</f>
        <v/>
      </c>
      <c r="BM28" s="221" t="str">
        <f>'RINCIAN PROG TAHUNAN'!AB26</f>
        <v/>
      </c>
      <c r="BN28" s="222" t="str">
        <f>'RINCIAN PROG TAHUNAN'!AC26</f>
        <v/>
      </c>
      <c r="BO28" s="221" t="str">
        <f>'RINCIAN PROG TAHUNAN'!AD26</f>
        <v/>
      </c>
      <c r="BP28" s="221" t="str">
        <f t="shared" si="7"/>
        <v/>
      </c>
      <c r="BQ28" s="222" t="str">
        <f t="shared" si="8"/>
        <v/>
      </c>
      <c r="BR28" s="222" t="str">
        <f t="shared" si="9"/>
        <v/>
      </c>
      <c r="BS28" s="221" t="str">
        <f t="shared" si="10"/>
        <v/>
      </c>
      <c r="BT28" s="222" t="str">
        <f t="shared" si="11"/>
        <v/>
      </c>
      <c r="BU28" s="221" t="str">
        <f t="shared" si="12"/>
        <v/>
      </c>
      <c r="BV28" s="221" t="str">
        <f t="shared" si="15"/>
        <v/>
      </c>
      <c r="BW28" s="221" t="str">
        <f t="shared" si="16"/>
        <v/>
      </c>
      <c r="BX28" s="222" t="str">
        <f t="shared" si="17"/>
        <v/>
      </c>
      <c r="BY28" s="221" t="str">
        <f t="shared" si="18"/>
        <v/>
      </c>
      <c r="BZ28" s="222" t="str">
        <f t="shared" si="19"/>
        <v/>
      </c>
      <c r="CA28" s="221" t="str">
        <f t="shared" si="20"/>
        <v/>
      </c>
      <c r="CB28" s="227"/>
      <c r="CC28" s="227"/>
      <c r="CD28" s="227"/>
      <c r="CE28" s="227"/>
      <c r="CF28" s="227"/>
      <c r="CG28" s="227"/>
      <c r="CH28" s="227"/>
      <c r="CI28" s="227"/>
      <c r="CJ28" s="227"/>
      <c r="CK28" s="227"/>
      <c r="CL28" s="227"/>
      <c r="CM28" s="227"/>
      <c r="CN28" s="227"/>
      <c r="CO28" s="227"/>
    </row>
    <row r="29" spans="2:93" ht="66.75" customHeight="1" x14ac:dyDescent="0.2">
      <c r="B29" s="204" t="str">
        <f t="shared" si="21"/>
        <v/>
      </c>
      <c r="C29" s="204" t="str">
        <f t="shared" si="0"/>
        <v/>
      </c>
      <c r="D29" s="205" t="str">
        <f t="shared" si="1"/>
        <v/>
      </c>
      <c r="E29" s="204" t="str">
        <f t="shared" si="2"/>
        <v/>
      </c>
      <c r="F29" s="205" t="str">
        <f t="shared" si="3"/>
        <v/>
      </c>
      <c r="G29" s="205"/>
      <c r="H29" s="205"/>
      <c r="I29" s="16"/>
      <c r="J29" s="16"/>
      <c r="K29" s="160" t="str">
        <f t="shared" si="4"/>
        <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98"/>
      <c r="AN29" s="229"/>
      <c r="AO29" s="229"/>
      <c r="AP29" s="229"/>
      <c r="AQ29" s="229"/>
      <c r="AR29" s="229"/>
      <c r="AS29" s="229"/>
      <c r="AT29" s="229"/>
      <c r="AU29" s="229"/>
      <c r="AV29" s="229"/>
      <c r="AW29" s="221" t="str">
        <f>IFERROR(SMALL($AX$18:$AX$32,ROW(13:13)),"")</f>
        <v/>
      </c>
      <c r="AX29" s="221" t="str">
        <f t="shared" si="13"/>
        <v/>
      </c>
      <c r="AY29" s="221">
        <v>12</v>
      </c>
      <c r="AZ29" s="221" t="str">
        <f>'RINCIAN PROG TAHUNAN'!Q27</f>
        <v/>
      </c>
      <c r="BA29" s="221" t="str">
        <f>'RINCIAN PROG TAHUNAN'!R27</f>
        <v/>
      </c>
      <c r="BB29" s="222" t="str">
        <f>'RINCIAN PROG TAHUNAN'!S27</f>
        <v/>
      </c>
      <c r="BC29" s="221" t="str">
        <f>'RINCIAN PROG TAHUNAN'!T27</f>
        <v/>
      </c>
      <c r="BD29" s="222" t="str">
        <f>'RINCIAN PROG TAHUNAN'!U27</f>
        <v/>
      </c>
      <c r="BE29" s="221" t="str">
        <f>'RINCIAN PROG TAHUNAN'!V27</f>
        <v/>
      </c>
      <c r="BG29" s="221" t="str">
        <f>IFERROR(SMALL($BH$18:$BH$32,ROW(13:13)),"")</f>
        <v/>
      </c>
      <c r="BH29" s="221" t="str">
        <f t="shared" si="14"/>
        <v/>
      </c>
      <c r="BJ29" s="221" t="str">
        <f>'RINCIAN PROG TAHUNAN'!Y27</f>
        <v/>
      </c>
      <c r="BK29" s="222" t="str">
        <f>'RINCIAN PROG TAHUNAN'!Z27</f>
        <v/>
      </c>
      <c r="BL29" s="222" t="str">
        <f>'RINCIAN PROG TAHUNAN'!AA27</f>
        <v/>
      </c>
      <c r="BM29" s="221" t="str">
        <f>'RINCIAN PROG TAHUNAN'!AB27</f>
        <v/>
      </c>
      <c r="BN29" s="222" t="str">
        <f>'RINCIAN PROG TAHUNAN'!AC27</f>
        <v/>
      </c>
      <c r="BO29" s="221" t="str">
        <f>'RINCIAN PROG TAHUNAN'!AD27</f>
        <v/>
      </c>
      <c r="BP29" s="221" t="str">
        <f t="shared" si="7"/>
        <v/>
      </c>
      <c r="BQ29" s="222" t="str">
        <f t="shared" si="8"/>
        <v/>
      </c>
      <c r="BR29" s="222" t="str">
        <f t="shared" si="9"/>
        <v/>
      </c>
      <c r="BS29" s="221" t="str">
        <f t="shared" si="10"/>
        <v/>
      </c>
      <c r="BT29" s="222" t="str">
        <f t="shared" si="11"/>
        <v/>
      </c>
      <c r="BU29" s="221" t="str">
        <f t="shared" si="12"/>
        <v/>
      </c>
      <c r="BV29" s="221" t="str">
        <f t="shared" si="15"/>
        <v/>
      </c>
      <c r="BW29" s="221" t="str">
        <f t="shared" si="16"/>
        <v/>
      </c>
      <c r="BX29" s="222" t="str">
        <f t="shared" si="17"/>
        <v/>
      </c>
      <c r="BY29" s="221" t="str">
        <f t="shared" si="18"/>
        <v/>
      </c>
      <c r="BZ29" s="222" t="str">
        <f t="shared" si="19"/>
        <v/>
      </c>
      <c r="CA29" s="221" t="str">
        <f t="shared" si="20"/>
        <v/>
      </c>
      <c r="CB29" s="227"/>
      <c r="CC29" s="227"/>
      <c r="CD29" s="227"/>
      <c r="CE29" s="227"/>
      <c r="CF29" s="227"/>
      <c r="CG29" s="227"/>
      <c r="CH29" s="227"/>
      <c r="CI29" s="227"/>
      <c r="CJ29" s="227"/>
      <c r="CK29" s="227"/>
      <c r="CL29" s="227"/>
      <c r="CM29" s="227"/>
      <c r="CN29" s="227"/>
      <c r="CO29" s="227"/>
    </row>
    <row r="30" spans="2:93" ht="66.75" customHeight="1" x14ac:dyDescent="0.2">
      <c r="B30" s="204" t="str">
        <f t="shared" si="21"/>
        <v/>
      </c>
      <c r="C30" s="204" t="str">
        <f t="shared" si="0"/>
        <v/>
      </c>
      <c r="D30" s="205" t="str">
        <f t="shared" si="1"/>
        <v/>
      </c>
      <c r="E30" s="204" t="str">
        <f t="shared" si="2"/>
        <v/>
      </c>
      <c r="F30" s="205" t="str">
        <f t="shared" si="3"/>
        <v/>
      </c>
      <c r="G30" s="205"/>
      <c r="H30" s="205"/>
      <c r="I30" s="16"/>
      <c r="J30" s="16"/>
      <c r="K30" s="160" t="str">
        <f t="shared" si="4"/>
        <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98"/>
      <c r="AN30" s="229"/>
      <c r="AO30" s="229"/>
      <c r="AP30" s="229"/>
      <c r="AQ30" s="229"/>
      <c r="AR30" s="229"/>
      <c r="AS30" s="229"/>
      <c r="AT30" s="229"/>
      <c r="AU30" s="229"/>
      <c r="AV30" s="229"/>
      <c r="AW30" s="221" t="str">
        <f>IFERROR(SMALL($AX$18:$AX$32,ROW(14:14)),"")</f>
        <v/>
      </c>
      <c r="AX30" s="221" t="str">
        <f t="shared" si="13"/>
        <v/>
      </c>
      <c r="AY30" s="221">
        <v>13</v>
      </c>
      <c r="AZ30" s="221" t="str">
        <f>'RINCIAN PROG TAHUNAN'!Q28</f>
        <v/>
      </c>
      <c r="BA30" s="221" t="str">
        <f>'RINCIAN PROG TAHUNAN'!R28</f>
        <v/>
      </c>
      <c r="BB30" s="222" t="str">
        <f>'RINCIAN PROG TAHUNAN'!S28</f>
        <v/>
      </c>
      <c r="BC30" s="221" t="str">
        <f>'RINCIAN PROG TAHUNAN'!T28</f>
        <v/>
      </c>
      <c r="BD30" s="222" t="str">
        <f>'RINCIAN PROG TAHUNAN'!U28</f>
        <v/>
      </c>
      <c r="BE30" s="221" t="str">
        <f>'RINCIAN PROG TAHUNAN'!V28</f>
        <v/>
      </c>
      <c r="BG30" s="221" t="str">
        <f>IFERROR(SMALL($BH$18:$BH$32,ROW(14:14)),"")</f>
        <v/>
      </c>
      <c r="BH30" s="221" t="str">
        <f t="shared" si="14"/>
        <v/>
      </c>
      <c r="BJ30" s="221" t="str">
        <f>'RINCIAN PROG TAHUNAN'!Y28</f>
        <v/>
      </c>
      <c r="BK30" s="222" t="str">
        <f>'RINCIAN PROG TAHUNAN'!Z28</f>
        <v/>
      </c>
      <c r="BL30" s="222" t="str">
        <f>'RINCIAN PROG TAHUNAN'!AA28</f>
        <v/>
      </c>
      <c r="BM30" s="221" t="str">
        <f>'RINCIAN PROG TAHUNAN'!AB28</f>
        <v/>
      </c>
      <c r="BN30" s="222" t="str">
        <f>'RINCIAN PROG TAHUNAN'!AC28</f>
        <v/>
      </c>
      <c r="BO30" s="221" t="str">
        <f>'RINCIAN PROG TAHUNAN'!AD28</f>
        <v/>
      </c>
      <c r="BP30" s="221" t="str">
        <f t="shared" si="7"/>
        <v/>
      </c>
      <c r="BQ30" s="222" t="str">
        <f t="shared" si="8"/>
        <v/>
      </c>
      <c r="BR30" s="222" t="str">
        <f t="shared" si="9"/>
        <v/>
      </c>
      <c r="BS30" s="221" t="str">
        <f t="shared" si="10"/>
        <v/>
      </c>
      <c r="BT30" s="222" t="str">
        <f t="shared" si="11"/>
        <v/>
      </c>
      <c r="BU30" s="221" t="str">
        <f t="shared" si="12"/>
        <v/>
      </c>
      <c r="BV30" s="221" t="str">
        <f t="shared" si="15"/>
        <v/>
      </c>
      <c r="BW30" s="221" t="str">
        <f t="shared" si="16"/>
        <v/>
      </c>
      <c r="BX30" s="222" t="str">
        <f t="shared" si="17"/>
        <v/>
      </c>
      <c r="BY30" s="221" t="str">
        <f t="shared" si="18"/>
        <v/>
      </c>
      <c r="BZ30" s="222" t="str">
        <f t="shared" si="19"/>
        <v/>
      </c>
      <c r="CA30" s="221" t="str">
        <f t="shared" si="20"/>
        <v/>
      </c>
      <c r="CB30" s="227"/>
      <c r="CC30" s="227"/>
      <c r="CD30" s="227"/>
      <c r="CE30" s="227"/>
      <c r="CF30" s="227"/>
      <c r="CG30" s="227"/>
      <c r="CH30" s="227"/>
      <c r="CI30" s="227"/>
      <c r="CJ30" s="227"/>
      <c r="CK30" s="227"/>
      <c r="CL30" s="227"/>
      <c r="CM30" s="227"/>
      <c r="CN30" s="227"/>
      <c r="CO30" s="227"/>
    </row>
    <row r="31" spans="2:93" ht="66.75" customHeight="1" x14ac:dyDescent="0.2">
      <c r="B31" s="204" t="str">
        <f t="shared" si="21"/>
        <v/>
      </c>
      <c r="C31" s="204" t="str">
        <f t="shared" si="0"/>
        <v/>
      </c>
      <c r="D31" s="205" t="str">
        <f t="shared" si="1"/>
        <v/>
      </c>
      <c r="E31" s="204" t="str">
        <f t="shared" si="2"/>
        <v/>
      </c>
      <c r="F31" s="205" t="str">
        <f t="shared" si="3"/>
        <v/>
      </c>
      <c r="G31" s="205"/>
      <c r="H31" s="205"/>
      <c r="I31" s="16"/>
      <c r="J31" s="16"/>
      <c r="K31" s="160" t="str">
        <f t="shared" si="4"/>
        <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98"/>
      <c r="AN31" s="229"/>
      <c r="AO31" s="229"/>
      <c r="AP31" s="229"/>
      <c r="AQ31" s="229"/>
      <c r="AR31" s="229"/>
      <c r="AS31" s="229"/>
      <c r="AT31" s="229"/>
      <c r="AU31" s="229"/>
      <c r="AV31" s="229"/>
      <c r="AW31" s="221" t="str">
        <f>IFERROR(SMALL($AX$18:$AX$32,ROW(15:15)),"")</f>
        <v/>
      </c>
      <c r="AX31" s="221" t="str">
        <f t="shared" si="13"/>
        <v/>
      </c>
      <c r="AY31" s="221">
        <v>14</v>
      </c>
      <c r="AZ31" s="221" t="str">
        <f>'RINCIAN PROG TAHUNAN'!Q29</f>
        <v/>
      </c>
      <c r="BA31" s="221" t="str">
        <f>'RINCIAN PROG TAHUNAN'!R29</f>
        <v/>
      </c>
      <c r="BB31" s="222" t="str">
        <f>'RINCIAN PROG TAHUNAN'!S29</f>
        <v/>
      </c>
      <c r="BC31" s="221" t="str">
        <f>'RINCIAN PROG TAHUNAN'!T29</f>
        <v/>
      </c>
      <c r="BD31" s="222" t="str">
        <f>'RINCIAN PROG TAHUNAN'!U29</f>
        <v/>
      </c>
      <c r="BE31" s="221" t="str">
        <f>'RINCIAN PROG TAHUNAN'!V29</f>
        <v/>
      </c>
      <c r="BG31" s="221" t="str">
        <f>IFERROR(SMALL($BH$18:$BH$32,ROW(15:15)),"")</f>
        <v/>
      </c>
      <c r="BH31" s="221" t="str">
        <f t="shared" si="14"/>
        <v/>
      </c>
      <c r="BJ31" s="221" t="str">
        <f>'RINCIAN PROG TAHUNAN'!Y29</f>
        <v/>
      </c>
      <c r="BK31" s="222" t="str">
        <f>'RINCIAN PROG TAHUNAN'!Z29</f>
        <v/>
      </c>
      <c r="BL31" s="222" t="str">
        <f>'RINCIAN PROG TAHUNAN'!AA29</f>
        <v/>
      </c>
      <c r="BM31" s="221" t="str">
        <f>'RINCIAN PROG TAHUNAN'!AB29</f>
        <v/>
      </c>
      <c r="BN31" s="222" t="str">
        <f>'RINCIAN PROG TAHUNAN'!AC29</f>
        <v/>
      </c>
      <c r="BO31" s="221" t="str">
        <f>'RINCIAN PROG TAHUNAN'!AD29</f>
        <v/>
      </c>
      <c r="BP31" s="221" t="str">
        <f t="shared" si="7"/>
        <v/>
      </c>
      <c r="BQ31" s="222" t="str">
        <f t="shared" si="8"/>
        <v/>
      </c>
      <c r="BR31" s="222" t="str">
        <f t="shared" si="9"/>
        <v/>
      </c>
      <c r="BS31" s="221" t="str">
        <f t="shared" si="10"/>
        <v/>
      </c>
      <c r="BT31" s="222" t="str">
        <f t="shared" si="11"/>
        <v/>
      </c>
      <c r="BU31" s="221" t="str">
        <f t="shared" si="12"/>
        <v/>
      </c>
      <c r="BV31" s="221" t="str">
        <f t="shared" si="15"/>
        <v/>
      </c>
      <c r="BW31" s="221" t="str">
        <f t="shared" si="16"/>
        <v/>
      </c>
      <c r="BX31" s="222" t="str">
        <f t="shared" si="17"/>
        <v/>
      </c>
      <c r="BY31" s="221" t="str">
        <f t="shared" si="18"/>
        <v/>
      </c>
      <c r="BZ31" s="222" t="str">
        <f t="shared" si="19"/>
        <v/>
      </c>
      <c r="CA31" s="221" t="str">
        <f t="shared" si="20"/>
        <v/>
      </c>
      <c r="CB31" s="227"/>
      <c r="CC31" s="227"/>
      <c r="CD31" s="227"/>
      <c r="CE31" s="227"/>
      <c r="CF31" s="227"/>
      <c r="CG31" s="227"/>
      <c r="CH31" s="227"/>
      <c r="CI31" s="227"/>
      <c r="CJ31" s="227"/>
      <c r="CK31" s="227"/>
      <c r="CL31" s="227"/>
      <c r="CM31" s="227"/>
      <c r="CN31" s="227"/>
      <c r="CO31" s="227"/>
    </row>
    <row r="32" spans="2:93" ht="66.75" customHeight="1" x14ac:dyDescent="0.2">
      <c r="B32" s="213" t="str">
        <f t="shared" si="21"/>
        <v/>
      </c>
      <c r="C32" s="204" t="str">
        <f t="shared" si="0"/>
        <v/>
      </c>
      <c r="D32" s="205" t="str">
        <f t="shared" si="1"/>
        <v/>
      </c>
      <c r="E32" s="204" t="str">
        <f t="shared" si="2"/>
        <v/>
      </c>
      <c r="F32" s="205" t="str">
        <f t="shared" si="3"/>
        <v/>
      </c>
      <c r="G32" s="205"/>
      <c r="H32" s="205"/>
      <c r="I32" s="215"/>
      <c r="J32" s="215"/>
      <c r="K32" s="160" t="str">
        <f t="shared" si="4"/>
        <v/>
      </c>
      <c r="L32" s="215"/>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98"/>
      <c r="AN32" s="229"/>
      <c r="AO32" s="229"/>
      <c r="AP32" s="229"/>
      <c r="AQ32" s="229"/>
      <c r="AR32" s="229"/>
      <c r="AS32" s="229"/>
      <c r="AT32" s="229"/>
      <c r="AU32" s="229"/>
      <c r="AV32" s="229"/>
      <c r="AW32" s="221" t="str">
        <f>IFERROR(SMALL($AX$18:$AX$32,ROW(16:16)),"")</f>
        <v/>
      </c>
      <c r="AX32" s="221" t="str">
        <f t="shared" si="13"/>
        <v/>
      </c>
      <c r="AY32" s="221">
        <v>15</v>
      </c>
      <c r="AZ32" s="221" t="str">
        <f>'RINCIAN PROG TAHUNAN'!Q30</f>
        <v/>
      </c>
      <c r="BA32" s="221" t="str">
        <f>'RINCIAN PROG TAHUNAN'!R30</f>
        <v/>
      </c>
      <c r="BB32" s="222" t="str">
        <f>'RINCIAN PROG TAHUNAN'!S30</f>
        <v/>
      </c>
      <c r="BC32" s="221" t="str">
        <f>'RINCIAN PROG TAHUNAN'!T30</f>
        <v/>
      </c>
      <c r="BD32" s="222" t="str">
        <f>'RINCIAN PROG TAHUNAN'!U30</f>
        <v/>
      </c>
      <c r="BE32" s="221" t="str">
        <f>'RINCIAN PROG TAHUNAN'!V30</f>
        <v/>
      </c>
      <c r="BG32" s="221" t="str">
        <f>IFERROR(SMALL($BH$18:$BH$32,ROW(16:16)),"")</f>
        <v/>
      </c>
      <c r="BH32" s="221" t="str">
        <f t="shared" si="14"/>
        <v/>
      </c>
      <c r="BJ32" s="221" t="str">
        <f>'RINCIAN PROG TAHUNAN'!Y30</f>
        <v/>
      </c>
      <c r="BK32" s="222" t="str">
        <f>'RINCIAN PROG TAHUNAN'!Z30</f>
        <v/>
      </c>
      <c r="BL32" s="222" t="str">
        <f>'RINCIAN PROG TAHUNAN'!AA30</f>
        <v/>
      </c>
      <c r="BM32" s="221" t="str">
        <f>'RINCIAN PROG TAHUNAN'!AB30</f>
        <v/>
      </c>
      <c r="BN32" s="222" t="str">
        <f>'RINCIAN PROG TAHUNAN'!AC30</f>
        <v/>
      </c>
      <c r="BO32" s="221" t="str">
        <f>'RINCIAN PROG TAHUNAN'!AD30</f>
        <v/>
      </c>
      <c r="BP32" s="221" t="str">
        <f t="shared" si="7"/>
        <v/>
      </c>
      <c r="BQ32" s="222" t="str">
        <f t="shared" si="8"/>
        <v/>
      </c>
      <c r="BR32" s="222" t="str">
        <f t="shared" si="9"/>
        <v/>
      </c>
      <c r="BS32" s="221" t="str">
        <f t="shared" si="10"/>
        <v/>
      </c>
      <c r="BT32" s="222" t="str">
        <f t="shared" si="11"/>
        <v/>
      </c>
      <c r="BU32" s="221" t="str">
        <f t="shared" si="12"/>
        <v/>
      </c>
      <c r="BV32" s="221" t="str">
        <f t="shared" si="15"/>
        <v/>
      </c>
      <c r="BW32" s="221" t="str">
        <f t="shared" si="16"/>
        <v/>
      </c>
      <c r="BX32" s="222" t="str">
        <f t="shared" si="17"/>
        <v/>
      </c>
      <c r="BY32" s="221" t="str">
        <f t="shared" si="18"/>
        <v/>
      </c>
      <c r="BZ32" s="222" t="str">
        <f t="shared" si="19"/>
        <v/>
      </c>
      <c r="CA32" s="221" t="str">
        <f t="shared" si="20"/>
        <v/>
      </c>
      <c r="CB32" s="227"/>
      <c r="CC32" s="227"/>
      <c r="CD32" s="227"/>
      <c r="CE32" s="227"/>
      <c r="CF32" s="227"/>
      <c r="CG32" s="227"/>
      <c r="CH32" s="227"/>
      <c r="CI32" s="227"/>
      <c r="CJ32" s="227"/>
      <c r="CK32" s="227"/>
      <c r="CL32" s="227"/>
      <c r="CM32" s="227"/>
      <c r="CN32" s="227"/>
      <c r="CO32" s="227"/>
    </row>
    <row r="33" spans="3:93" x14ac:dyDescent="0.2">
      <c r="AZ33" s="221" t="str">
        <f>'RINCIAN PROG TAHUNAN'!Q31</f>
        <v/>
      </c>
      <c r="BA33" s="221" t="str">
        <f>'RINCIAN PROG TAHUNAN'!R31</f>
        <v/>
      </c>
      <c r="BB33" s="222" t="str">
        <f>'RINCIAN PROG TAHUNAN'!S31</f>
        <v/>
      </c>
      <c r="BC33" s="221" t="str">
        <f>'RINCIAN PROG TAHUNAN'!T31</f>
        <v/>
      </c>
      <c r="BD33" s="222" t="str">
        <f>'RINCIAN PROG TAHUNAN'!U31</f>
        <v/>
      </c>
      <c r="BJ33" s="221" t="str">
        <f>'RINCIAN PROG TAHUNAN'!Y31</f>
        <v/>
      </c>
      <c r="BK33" s="222" t="str">
        <f>'RINCIAN PROG TAHUNAN'!Z31</f>
        <v/>
      </c>
      <c r="BL33" s="222" t="str">
        <f>'RINCIAN PROG TAHUNAN'!AA31</f>
        <v/>
      </c>
      <c r="BM33" s="221" t="str">
        <f>'RINCIAN PROG TAHUNAN'!AB31</f>
        <v/>
      </c>
      <c r="BN33" s="222" t="str">
        <f>'RINCIAN PROG TAHUNAN'!AC31</f>
        <v/>
      </c>
      <c r="BO33" s="221"/>
      <c r="BP33" s="221"/>
      <c r="BQ33" s="222"/>
      <c r="BR33" s="222"/>
      <c r="BS33" s="221"/>
      <c r="BT33" s="222"/>
      <c r="BU33" s="221"/>
      <c r="BV33" s="221"/>
      <c r="BW33" s="221"/>
      <c r="BX33" s="222"/>
      <c r="BY33" s="221"/>
      <c r="BZ33" s="222"/>
      <c r="CA33" s="221"/>
      <c r="CB33" s="227"/>
      <c r="CC33" s="227"/>
      <c r="CD33" s="227"/>
      <c r="CE33" s="227"/>
      <c r="CF33" s="227"/>
      <c r="CG33" s="227"/>
      <c r="CH33" s="227"/>
      <c r="CI33" s="227"/>
      <c r="CJ33" s="227"/>
      <c r="CK33" s="227"/>
      <c r="CL33" s="227"/>
      <c r="CM33" s="227"/>
      <c r="CN33" s="227"/>
      <c r="CO33" s="227"/>
    </row>
    <row r="34" spans="3:93" x14ac:dyDescent="0.2">
      <c r="AZ34" s="221" t="str">
        <f>'RINCIAN PROG TAHUNAN'!Q32</f>
        <v/>
      </c>
      <c r="BA34" s="221" t="str">
        <f>'RINCIAN PROG TAHUNAN'!R32</f>
        <v/>
      </c>
      <c r="BB34" s="222" t="str">
        <f>'RINCIAN PROG TAHUNAN'!S32</f>
        <v/>
      </c>
      <c r="BC34" s="221" t="str">
        <f>'RINCIAN PROG TAHUNAN'!T32</f>
        <v/>
      </c>
      <c r="BD34" s="222" t="str">
        <f>'RINCIAN PROG TAHUNAN'!U32</f>
        <v/>
      </c>
      <c r="BJ34" s="221" t="str">
        <f>'RINCIAN PROG TAHUNAN'!Y32</f>
        <v/>
      </c>
      <c r="BK34" s="222" t="str">
        <f>'RINCIAN PROG TAHUNAN'!Z32</f>
        <v/>
      </c>
      <c r="BL34" s="222" t="str">
        <f>'RINCIAN PROG TAHUNAN'!AA32</f>
        <v/>
      </c>
      <c r="BM34" s="221" t="str">
        <f>'RINCIAN PROG TAHUNAN'!AB32</f>
        <v/>
      </c>
      <c r="BN34" s="222" t="str">
        <f>'RINCIAN PROG TAHUNAN'!AC32</f>
        <v/>
      </c>
      <c r="BO34" s="221"/>
      <c r="BP34" s="221"/>
      <c r="BQ34" s="222"/>
      <c r="BR34" s="222"/>
      <c r="BS34" s="221"/>
      <c r="BT34" s="222"/>
      <c r="BU34" s="221"/>
      <c r="BV34" s="221"/>
      <c r="BW34" s="221"/>
      <c r="BX34" s="222"/>
      <c r="BY34" s="221"/>
      <c r="BZ34" s="222"/>
      <c r="CA34" s="221"/>
      <c r="CB34" s="227"/>
      <c r="CC34" s="227"/>
      <c r="CD34" s="227"/>
      <c r="CE34" s="227"/>
      <c r="CF34" s="227"/>
      <c r="CG34" s="227"/>
      <c r="CH34" s="227"/>
      <c r="CI34" s="227"/>
      <c r="CJ34" s="227"/>
      <c r="CK34" s="227"/>
      <c r="CL34" s="227"/>
      <c r="CM34" s="227"/>
      <c r="CN34" s="227"/>
      <c r="CO34" s="227"/>
    </row>
    <row r="35" spans="3:93" ht="15" customHeight="1" x14ac:dyDescent="0.2">
      <c r="C35" s="219" t="s">
        <v>141</v>
      </c>
      <c r="D35" s="219"/>
      <c r="E35" s="219"/>
      <c r="I35" s="357" t="str">
        <f>'DATA AWAL'!D11&amp;", "&amp;'DATA AWAL'!D12</f>
        <v>Purwokerto, 17 Juli 2017</v>
      </c>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BK35" s="222"/>
      <c r="BL35" s="222"/>
      <c r="BM35" s="221"/>
      <c r="BN35" s="222"/>
      <c r="BO35" s="227"/>
      <c r="BP35" s="221"/>
      <c r="BQ35" s="222"/>
      <c r="BR35" s="221"/>
      <c r="BS35" s="221"/>
      <c r="BT35" s="221"/>
      <c r="BU35" s="221"/>
      <c r="BV35" s="221"/>
      <c r="BW35" s="221"/>
      <c r="BX35" s="221"/>
      <c r="BY35" s="221"/>
      <c r="BZ35" s="221"/>
      <c r="CA35" s="221"/>
      <c r="CB35" s="227"/>
      <c r="CC35" s="227"/>
      <c r="CD35" s="227"/>
      <c r="CE35" s="227"/>
      <c r="CF35" s="227"/>
      <c r="CG35" s="227"/>
      <c r="CH35" s="227"/>
      <c r="CI35" s="227"/>
      <c r="CJ35" s="227"/>
      <c r="CK35" s="227"/>
      <c r="CL35" s="227"/>
      <c r="CM35" s="227"/>
      <c r="CN35" s="227"/>
      <c r="CO35" s="227"/>
    </row>
    <row r="36" spans="3:93" ht="15" customHeight="1" x14ac:dyDescent="0.2">
      <c r="C36" s="357" t="str">
        <f>"Kepala Sekolah "&amp;'DATA AWAL'!D4</f>
        <v>Kepala Sekolah SMAN 2 PURWOKERTO</v>
      </c>
      <c r="D36" s="357"/>
      <c r="E36" s="357"/>
      <c r="F36" s="357"/>
      <c r="I36" s="357" t="str">
        <f>"Guru "&amp;'DATA AWAL'!D7</f>
        <v>Guru Prakarya dan Kewirausahaan (Pengolahan)</v>
      </c>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246"/>
      <c r="AK36" s="246"/>
      <c r="AL36" s="246"/>
      <c r="BK36" s="222"/>
      <c r="BL36" s="222"/>
      <c r="BM36" s="221"/>
      <c r="BN36" s="222"/>
      <c r="BO36" s="227"/>
      <c r="BP36" s="221"/>
      <c r="BQ36" s="222"/>
      <c r="BR36" s="221"/>
      <c r="BS36" s="221"/>
      <c r="BT36" s="221"/>
      <c r="BU36" s="221"/>
      <c r="BV36" s="221"/>
      <c r="BW36" s="221"/>
      <c r="BX36" s="221"/>
      <c r="BY36" s="221"/>
      <c r="BZ36" s="221"/>
      <c r="CA36" s="221"/>
      <c r="CB36" s="227"/>
      <c r="CC36" s="227"/>
      <c r="CD36" s="227"/>
      <c r="CE36" s="227"/>
      <c r="CF36" s="227"/>
      <c r="CG36" s="227"/>
      <c r="CH36" s="227"/>
      <c r="CI36" s="227"/>
      <c r="CJ36" s="227"/>
      <c r="CK36" s="227"/>
      <c r="CL36" s="227"/>
      <c r="CM36" s="227"/>
      <c r="CN36" s="227"/>
      <c r="CO36" s="227"/>
    </row>
    <row r="37" spans="3:93" ht="15" x14ac:dyDescent="0.2">
      <c r="C37" s="219"/>
      <c r="D37" s="219"/>
      <c r="E37" s="219"/>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BK37" s="222"/>
      <c r="BL37" s="222"/>
      <c r="BM37" s="221"/>
      <c r="BN37" s="222"/>
      <c r="BO37" s="227"/>
      <c r="BP37" s="221"/>
      <c r="BQ37" s="222"/>
      <c r="BR37" s="221"/>
      <c r="BS37" s="221"/>
      <c r="BT37" s="221"/>
      <c r="BU37" s="221"/>
      <c r="BV37" s="221"/>
      <c r="BW37" s="221"/>
      <c r="BX37" s="221"/>
      <c r="BY37" s="221"/>
      <c r="BZ37" s="221"/>
      <c r="CA37" s="221"/>
      <c r="CB37" s="227"/>
      <c r="CC37" s="227"/>
      <c r="CD37" s="227"/>
      <c r="CE37" s="227"/>
      <c r="CF37" s="227"/>
      <c r="CG37" s="227"/>
      <c r="CH37" s="227"/>
      <c r="CI37" s="227"/>
      <c r="CJ37" s="227"/>
      <c r="CK37" s="227"/>
      <c r="CL37" s="227"/>
      <c r="CM37" s="227"/>
      <c r="CN37" s="227"/>
      <c r="CO37" s="227"/>
    </row>
    <row r="38" spans="3:93" ht="15" x14ac:dyDescent="0.2">
      <c r="C38" s="219"/>
      <c r="D38" s="219"/>
      <c r="E38" s="219"/>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BK38" s="222"/>
      <c r="BL38" s="222"/>
      <c r="BM38" s="221"/>
      <c r="BN38" s="222"/>
      <c r="BO38" s="227"/>
      <c r="BP38" s="221"/>
      <c r="BQ38" s="222"/>
      <c r="BR38" s="221"/>
      <c r="BS38" s="221"/>
      <c r="BT38" s="221"/>
      <c r="BU38" s="221"/>
      <c r="BV38" s="221"/>
      <c r="BW38" s="221"/>
      <c r="BX38" s="221"/>
      <c r="BY38" s="221"/>
      <c r="BZ38" s="221"/>
      <c r="CA38" s="221"/>
      <c r="CB38" s="227"/>
      <c r="CC38" s="227"/>
      <c r="CD38" s="227"/>
      <c r="CE38" s="227"/>
      <c r="CF38" s="227"/>
      <c r="CG38" s="227"/>
      <c r="CH38" s="227"/>
      <c r="CI38" s="227"/>
      <c r="CJ38" s="227"/>
      <c r="CK38" s="227"/>
      <c r="CL38" s="227"/>
      <c r="CM38" s="227"/>
      <c r="CN38" s="227"/>
      <c r="CO38" s="227"/>
    </row>
    <row r="39" spans="3:93" ht="15" x14ac:dyDescent="0.2">
      <c r="C39" s="219"/>
      <c r="D39" s="219"/>
      <c r="E39" s="219"/>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BK39" s="222"/>
      <c r="BL39" s="222"/>
      <c r="BM39" s="221"/>
      <c r="BN39" s="222"/>
      <c r="BO39" s="227"/>
      <c r="BP39" s="221"/>
      <c r="BQ39" s="222"/>
      <c r="BR39" s="221"/>
      <c r="BS39" s="221"/>
      <c r="BT39" s="221"/>
      <c r="BU39" s="221"/>
      <c r="BV39" s="221"/>
      <c r="BW39" s="221"/>
      <c r="BX39" s="221"/>
      <c r="BY39" s="221"/>
      <c r="BZ39" s="221"/>
      <c r="CA39" s="221"/>
      <c r="CB39" s="227"/>
      <c r="CC39" s="227"/>
      <c r="CD39" s="227"/>
      <c r="CE39" s="227"/>
      <c r="CF39" s="227"/>
      <c r="CG39" s="227"/>
      <c r="CH39" s="227"/>
      <c r="CI39" s="227"/>
      <c r="CJ39" s="227"/>
      <c r="CK39" s="227"/>
      <c r="CL39" s="227"/>
      <c r="CM39" s="227"/>
      <c r="CN39" s="227"/>
      <c r="CO39" s="227"/>
    </row>
    <row r="40" spans="3:93" ht="15" customHeight="1" x14ac:dyDescent="0.2">
      <c r="C40" s="219"/>
      <c r="D40" s="219"/>
      <c r="E40" s="219"/>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BK40" s="222"/>
      <c r="BL40" s="222"/>
      <c r="BM40" s="221"/>
      <c r="BN40" s="222"/>
      <c r="BO40" s="227"/>
      <c r="BP40" s="221"/>
      <c r="BQ40" s="222"/>
      <c r="BR40" s="221"/>
      <c r="BS40" s="221"/>
      <c r="BT40" s="221"/>
      <c r="BU40" s="221"/>
      <c r="BV40" s="221"/>
      <c r="BW40" s="221"/>
      <c r="BX40" s="221"/>
      <c r="BY40" s="221"/>
      <c r="BZ40" s="221"/>
      <c r="CA40" s="221"/>
      <c r="CB40" s="227"/>
      <c r="CC40" s="227"/>
      <c r="CD40" s="227"/>
      <c r="CE40" s="227"/>
      <c r="CF40" s="227"/>
      <c r="CG40" s="227"/>
      <c r="CH40" s="227"/>
      <c r="CI40" s="227"/>
      <c r="CJ40" s="227"/>
      <c r="CK40" s="227"/>
      <c r="CL40" s="227"/>
      <c r="CM40" s="227"/>
      <c r="CN40" s="227"/>
      <c r="CO40" s="227"/>
    </row>
    <row r="41" spans="3:93" ht="15" x14ac:dyDescent="0.2">
      <c r="C41" s="219" t="str">
        <f>'DATA AWAL'!D13</f>
        <v>Drs. H. TOHAR, M.Si</v>
      </c>
      <c r="D41" s="219"/>
      <c r="E41" s="219"/>
      <c r="I41" s="357" t="str">
        <f>'DATA AWAL'!D5</f>
        <v>LANGGENG HADI P.</v>
      </c>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BK41" s="222"/>
      <c r="BL41" s="222"/>
      <c r="BM41" s="221"/>
      <c r="BN41" s="222"/>
      <c r="BO41" s="227"/>
      <c r="BP41" s="221"/>
      <c r="BQ41" s="222"/>
      <c r="BR41" s="221"/>
      <c r="BS41" s="221"/>
      <c r="BT41" s="221"/>
      <c r="BU41" s="221"/>
      <c r="BV41" s="221"/>
      <c r="BW41" s="221"/>
      <c r="BX41" s="221"/>
      <c r="BY41" s="221"/>
      <c r="BZ41" s="221"/>
      <c r="CA41" s="221"/>
      <c r="CB41" s="227"/>
      <c r="CC41" s="227"/>
      <c r="CD41" s="227"/>
      <c r="CE41" s="227"/>
      <c r="CF41" s="227"/>
      <c r="CG41" s="227"/>
      <c r="CH41" s="227"/>
      <c r="CI41" s="227"/>
      <c r="CJ41" s="227"/>
      <c r="CK41" s="227"/>
      <c r="CL41" s="227"/>
      <c r="CM41" s="227"/>
      <c r="CN41" s="227"/>
      <c r="CO41" s="227"/>
    </row>
    <row r="42" spans="3:93" x14ac:dyDescent="0.2">
      <c r="C42" s="180" t="str">
        <f>"NIP. "&amp;'DATA AWAL'!D14</f>
        <v>NIP. 196307101994121002</v>
      </c>
      <c r="D42" s="180"/>
      <c r="E42" s="180"/>
      <c r="I42" s="358" t="str">
        <f>"NIP. "&amp;'DATA AWAL'!D6</f>
        <v>NIP. 196906281992031006</v>
      </c>
      <c r="J42" s="358"/>
      <c r="K42" s="358"/>
      <c r="L42" s="358"/>
      <c r="M42" s="358"/>
      <c r="N42" s="358"/>
      <c r="O42" s="358"/>
      <c r="P42" s="358"/>
      <c r="Q42" s="358"/>
      <c r="R42" s="358"/>
      <c r="S42" s="358"/>
      <c r="T42" s="358"/>
      <c r="U42" s="358"/>
      <c r="V42" s="358"/>
      <c r="W42" s="358"/>
      <c r="X42" s="358"/>
      <c r="Y42" s="358"/>
      <c r="Z42" s="358"/>
      <c r="AA42" s="358"/>
      <c r="AB42" s="358"/>
      <c r="AC42" s="358"/>
      <c r="AD42" s="358"/>
      <c r="AE42" s="358"/>
      <c r="AF42" s="180"/>
      <c r="AZ42" s="221" t="str">
        <f>'RINCIAN PROG TAHUNAN'!Q40</f>
        <v/>
      </c>
      <c r="BA42" s="221" t="str">
        <f>'RINCIAN PROG TAHUNAN'!R40</f>
        <v/>
      </c>
      <c r="BB42" s="222" t="str">
        <f>'RINCIAN PROG TAHUNAN'!S40</f>
        <v/>
      </c>
      <c r="BC42" s="221" t="str">
        <f>'RINCIAN PROG TAHUNAN'!T40</f>
        <v/>
      </c>
      <c r="BD42" s="222" t="str">
        <f>'RINCIAN PROG TAHUNAN'!U40</f>
        <v/>
      </c>
      <c r="BJ42" s="221" t="str">
        <f>'RINCIAN PROG TAHUNAN'!Y40</f>
        <v/>
      </c>
      <c r="BK42" s="222" t="str">
        <f>'RINCIAN PROG TAHUNAN'!Z40</f>
        <v/>
      </c>
      <c r="BL42" s="222" t="str">
        <f>'RINCIAN PROG TAHUNAN'!AA40</f>
        <v/>
      </c>
      <c r="BM42" s="221" t="str">
        <f>'RINCIAN PROG TAHUNAN'!AB40</f>
        <v/>
      </c>
      <c r="BN42" s="222" t="str">
        <f>'RINCIAN PROG TAHUNAN'!AC40</f>
        <v/>
      </c>
      <c r="BO42" s="227"/>
      <c r="BP42" s="221" t="str">
        <f t="shared" ref="BP42:BP47" si="22">IF(AW42="","",VLOOKUP($AW42,$AZ$18:$BD$47,2,FALSE))</f>
        <v/>
      </c>
      <c r="BQ42" s="222" t="str">
        <f t="shared" ref="BQ42:BQ47" si="23">IF(AW42="","",VLOOKUP($AW42,$AZ$18:$BD$47,3,FALSE))</f>
        <v/>
      </c>
      <c r="BR42" s="221" t="str">
        <f t="shared" ref="BR42:BR47" si="24">IF(AW42="","",VLOOKUP($AW42,$AZ$18:$BD$47,4,FALSE))</f>
        <v/>
      </c>
      <c r="BS42" s="221" t="str">
        <f t="shared" ref="BS42:BS47" si="25">IF(AW42="","",VLOOKUP($AW42,$AZ$18:$BD$47,5,FALSE))</f>
        <v/>
      </c>
      <c r="BT42" s="221"/>
      <c r="BU42" s="221"/>
      <c r="BV42" s="221"/>
      <c r="BW42" s="221"/>
      <c r="BX42" s="221"/>
      <c r="BY42" s="221"/>
      <c r="BZ42" s="221"/>
      <c r="CA42" s="221"/>
      <c r="CB42" s="227"/>
      <c r="CC42" s="227"/>
      <c r="CD42" s="227"/>
      <c r="CE42" s="227"/>
      <c r="CF42" s="227"/>
      <c r="CG42" s="227"/>
      <c r="CH42" s="227"/>
      <c r="CI42" s="227"/>
      <c r="CJ42" s="227"/>
      <c r="CK42" s="227"/>
      <c r="CL42" s="227"/>
      <c r="CM42" s="227"/>
      <c r="CN42" s="227"/>
      <c r="CO42" s="227"/>
    </row>
    <row r="43" spans="3:93" x14ac:dyDescent="0.2">
      <c r="AZ43" s="221" t="str">
        <f>'RINCIAN PROG TAHUNAN'!Q41</f>
        <v/>
      </c>
      <c r="BA43" s="221" t="str">
        <f>'RINCIAN PROG TAHUNAN'!R41</f>
        <v/>
      </c>
      <c r="BB43" s="222" t="str">
        <f>'RINCIAN PROG TAHUNAN'!S41</f>
        <v/>
      </c>
      <c r="BC43" s="221" t="str">
        <f>'RINCIAN PROG TAHUNAN'!T41</f>
        <v/>
      </c>
      <c r="BD43" s="222" t="str">
        <f>'RINCIAN PROG TAHUNAN'!U41</f>
        <v/>
      </c>
      <c r="BJ43" s="221" t="str">
        <f>'RINCIAN PROG TAHUNAN'!Y41</f>
        <v/>
      </c>
      <c r="BK43" s="222" t="str">
        <f>'RINCIAN PROG TAHUNAN'!Z41</f>
        <v/>
      </c>
      <c r="BL43" s="222" t="str">
        <f>'RINCIAN PROG TAHUNAN'!AA41</f>
        <v/>
      </c>
      <c r="BM43" s="221" t="str">
        <f>'RINCIAN PROG TAHUNAN'!AB41</f>
        <v/>
      </c>
      <c r="BN43" s="222" t="str">
        <f>'RINCIAN PROG TAHUNAN'!AC41</f>
        <v/>
      </c>
      <c r="BO43" s="227"/>
      <c r="BP43" s="221" t="str">
        <f t="shared" si="22"/>
        <v/>
      </c>
      <c r="BQ43" s="222" t="str">
        <f t="shared" si="23"/>
        <v/>
      </c>
      <c r="BR43" s="221" t="str">
        <f t="shared" si="24"/>
        <v/>
      </c>
      <c r="BS43" s="221" t="str">
        <f t="shared" si="25"/>
        <v/>
      </c>
      <c r="BT43" s="221"/>
      <c r="BU43" s="221"/>
      <c r="BV43" s="221"/>
      <c r="BW43" s="221"/>
      <c r="BX43" s="221"/>
      <c r="BY43" s="221"/>
      <c r="BZ43" s="221"/>
      <c r="CA43" s="221"/>
      <c r="CB43" s="227"/>
      <c r="CC43" s="227"/>
      <c r="CD43" s="227"/>
      <c r="CE43" s="227"/>
      <c r="CF43" s="227"/>
      <c r="CG43" s="227"/>
      <c r="CH43" s="227"/>
      <c r="CI43" s="227"/>
      <c r="CJ43" s="227"/>
      <c r="CK43" s="227"/>
      <c r="CL43" s="227"/>
      <c r="CM43" s="227"/>
      <c r="CN43" s="227"/>
      <c r="CO43" s="227"/>
    </row>
    <row r="44" spans="3:93" x14ac:dyDescent="0.2">
      <c r="AZ44" s="221" t="str">
        <f>'RINCIAN PROG TAHUNAN'!Q42</f>
        <v/>
      </c>
      <c r="BA44" s="221" t="str">
        <f>'RINCIAN PROG TAHUNAN'!R42</f>
        <v/>
      </c>
      <c r="BB44" s="222" t="str">
        <f>'RINCIAN PROG TAHUNAN'!S42</f>
        <v/>
      </c>
      <c r="BC44" s="221" t="str">
        <f>'RINCIAN PROG TAHUNAN'!T42</f>
        <v/>
      </c>
      <c r="BD44" s="222" t="str">
        <f>'RINCIAN PROG TAHUNAN'!U42</f>
        <v/>
      </c>
      <c r="BJ44" s="221" t="str">
        <f>'RINCIAN PROG TAHUNAN'!Y42</f>
        <v/>
      </c>
      <c r="BK44" s="222" t="str">
        <f>'RINCIAN PROG TAHUNAN'!Z42</f>
        <v/>
      </c>
      <c r="BL44" s="222" t="str">
        <f>'RINCIAN PROG TAHUNAN'!AA42</f>
        <v/>
      </c>
      <c r="BM44" s="221" t="str">
        <f>'RINCIAN PROG TAHUNAN'!AB42</f>
        <v/>
      </c>
      <c r="BN44" s="222" t="str">
        <f>'RINCIAN PROG TAHUNAN'!AC42</f>
        <v/>
      </c>
      <c r="BO44" s="227"/>
      <c r="BP44" s="221" t="str">
        <f t="shared" si="22"/>
        <v/>
      </c>
      <c r="BQ44" s="222" t="str">
        <f t="shared" si="23"/>
        <v/>
      </c>
      <c r="BR44" s="221" t="str">
        <f t="shared" si="24"/>
        <v/>
      </c>
      <c r="BS44" s="221" t="str">
        <f t="shared" si="25"/>
        <v/>
      </c>
      <c r="BT44" s="221"/>
      <c r="BU44" s="221"/>
      <c r="BV44" s="221"/>
      <c r="BW44" s="221"/>
      <c r="BX44" s="221"/>
      <c r="BY44" s="221"/>
      <c r="BZ44" s="221"/>
      <c r="CA44" s="221"/>
      <c r="CB44" s="227"/>
      <c r="CC44" s="227"/>
      <c r="CD44" s="227"/>
      <c r="CE44" s="227"/>
      <c r="CF44" s="227"/>
      <c r="CG44" s="227"/>
      <c r="CH44" s="227"/>
      <c r="CI44" s="227"/>
      <c r="CJ44" s="227"/>
      <c r="CK44" s="227"/>
      <c r="CL44" s="227"/>
      <c r="CM44" s="227"/>
      <c r="CN44" s="227"/>
      <c r="CO44" s="227"/>
    </row>
    <row r="45" spans="3:93" x14ac:dyDescent="0.2">
      <c r="AZ45" s="221" t="str">
        <f>'RINCIAN PROG TAHUNAN'!Q43</f>
        <v/>
      </c>
      <c r="BA45" s="221" t="str">
        <f>'RINCIAN PROG TAHUNAN'!R43</f>
        <v/>
      </c>
      <c r="BB45" s="222" t="str">
        <f>'RINCIAN PROG TAHUNAN'!S43</f>
        <v/>
      </c>
      <c r="BC45" s="221" t="str">
        <f>'RINCIAN PROG TAHUNAN'!T43</f>
        <v/>
      </c>
      <c r="BD45" s="222" t="str">
        <f>'RINCIAN PROG TAHUNAN'!U43</f>
        <v/>
      </c>
      <c r="BJ45" s="221" t="str">
        <f>'RINCIAN PROG TAHUNAN'!Y43</f>
        <v/>
      </c>
      <c r="BK45" s="222" t="str">
        <f>'RINCIAN PROG TAHUNAN'!Z43</f>
        <v/>
      </c>
      <c r="BL45" s="222" t="str">
        <f>'RINCIAN PROG TAHUNAN'!AA43</f>
        <v/>
      </c>
      <c r="BM45" s="221" t="str">
        <f>'RINCIAN PROG TAHUNAN'!AB43</f>
        <v/>
      </c>
      <c r="BN45" s="222" t="str">
        <f>'RINCIAN PROG TAHUNAN'!AC43</f>
        <v/>
      </c>
      <c r="BO45" s="227"/>
      <c r="BP45" s="221" t="str">
        <f t="shared" si="22"/>
        <v/>
      </c>
      <c r="BQ45" s="222" t="str">
        <f t="shared" si="23"/>
        <v/>
      </c>
      <c r="BR45" s="221" t="str">
        <f t="shared" si="24"/>
        <v/>
      </c>
      <c r="BS45" s="221" t="str">
        <f t="shared" si="25"/>
        <v/>
      </c>
      <c r="BT45" s="221"/>
      <c r="BU45" s="221"/>
      <c r="BV45" s="221"/>
      <c r="BW45" s="221"/>
      <c r="BX45" s="221"/>
      <c r="BY45" s="221"/>
      <c r="BZ45" s="221"/>
      <c r="CA45" s="221"/>
      <c r="CB45" s="227"/>
      <c r="CC45" s="227"/>
      <c r="CD45" s="227"/>
      <c r="CE45" s="227"/>
      <c r="CF45" s="227"/>
      <c r="CG45" s="227"/>
      <c r="CH45" s="227"/>
      <c r="CI45" s="227"/>
      <c r="CJ45" s="227"/>
      <c r="CK45" s="227"/>
      <c r="CL45" s="227"/>
      <c r="CM45" s="227"/>
      <c r="CN45" s="227"/>
      <c r="CO45" s="227"/>
    </row>
    <row r="46" spans="3:93" x14ac:dyDescent="0.2">
      <c r="AZ46" s="221" t="str">
        <f>'RINCIAN PROG TAHUNAN'!Q44</f>
        <v/>
      </c>
      <c r="BA46" s="221" t="str">
        <f>'RINCIAN PROG TAHUNAN'!R44</f>
        <v/>
      </c>
      <c r="BB46" s="222" t="str">
        <f>'RINCIAN PROG TAHUNAN'!S44</f>
        <v/>
      </c>
      <c r="BC46" s="221" t="str">
        <f>'RINCIAN PROG TAHUNAN'!T44</f>
        <v/>
      </c>
      <c r="BD46" s="222" t="str">
        <f>'RINCIAN PROG TAHUNAN'!U44</f>
        <v/>
      </c>
      <c r="BJ46" s="221" t="str">
        <f>'RINCIAN PROG TAHUNAN'!Y44</f>
        <v/>
      </c>
      <c r="BK46" s="222" t="str">
        <f>'RINCIAN PROG TAHUNAN'!Z44</f>
        <v/>
      </c>
      <c r="BL46" s="222" t="str">
        <f>'RINCIAN PROG TAHUNAN'!AA44</f>
        <v/>
      </c>
      <c r="BM46" s="221" t="str">
        <f>'RINCIAN PROG TAHUNAN'!AB44</f>
        <v/>
      </c>
      <c r="BN46" s="222" t="str">
        <f>'RINCIAN PROG TAHUNAN'!AC44</f>
        <v/>
      </c>
      <c r="BO46" s="227"/>
      <c r="BP46" s="221" t="str">
        <f t="shared" si="22"/>
        <v/>
      </c>
      <c r="BQ46" s="222" t="str">
        <f t="shared" si="23"/>
        <v/>
      </c>
      <c r="BR46" s="221" t="str">
        <f t="shared" si="24"/>
        <v/>
      </c>
      <c r="BS46" s="221" t="str">
        <f t="shared" si="25"/>
        <v/>
      </c>
      <c r="BT46" s="221"/>
      <c r="BU46" s="221"/>
      <c r="BV46" s="221"/>
      <c r="BW46" s="221"/>
      <c r="BX46" s="221"/>
      <c r="BY46" s="221"/>
      <c r="BZ46" s="221"/>
      <c r="CA46" s="221"/>
      <c r="CB46" s="227"/>
      <c r="CC46" s="227"/>
      <c r="CD46" s="227"/>
      <c r="CE46" s="227"/>
      <c r="CF46" s="227"/>
      <c r="CG46" s="227"/>
      <c r="CH46" s="227"/>
      <c r="CI46" s="227"/>
      <c r="CJ46" s="227"/>
      <c r="CK46" s="227"/>
      <c r="CL46" s="227"/>
      <c r="CM46" s="227"/>
      <c r="CN46" s="227"/>
      <c r="CO46" s="227"/>
    </row>
    <row r="47" spans="3:93" x14ac:dyDescent="0.2">
      <c r="AZ47" s="221" t="str">
        <f>'RINCIAN PROG TAHUNAN'!Q45</f>
        <v/>
      </c>
      <c r="BA47" s="221" t="str">
        <f>'RINCIAN PROG TAHUNAN'!R45</f>
        <v/>
      </c>
      <c r="BB47" s="222" t="str">
        <f>'RINCIAN PROG TAHUNAN'!S45</f>
        <v/>
      </c>
      <c r="BC47" s="221" t="str">
        <f>'RINCIAN PROG TAHUNAN'!T45</f>
        <v/>
      </c>
      <c r="BD47" s="222" t="str">
        <f>'RINCIAN PROG TAHUNAN'!U45</f>
        <v/>
      </c>
      <c r="BJ47" s="221" t="str">
        <f>'RINCIAN PROG TAHUNAN'!Y45</f>
        <v/>
      </c>
      <c r="BK47" s="222" t="str">
        <f>'RINCIAN PROG TAHUNAN'!Z45</f>
        <v/>
      </c>
      <c r="BL47" s="222" t="str">
        <f>'RINCIAN PROG TAHUNAN'!AA45</f>
        <v/>
      </c>
      <c r="BM47" s="221" t="str">
        <f>'RINCIAN PROG TAHUNAN'!AB45</f>
        <v/>
      </c>
      <c r="BN47" s="222" t="str">
        <f>'RINCIAN PROG TAHUNAN'!AC45</f>
        <v/>
      </c>
      <c r="BO47" s="227"/>
      <c r="BP47" s="221" t="str">
        <f t="shared" si="22"/>
        <v/>
      </c>
      <c r="BQ47" s="222" t="str">
        <f t="shared" si="23"/>
        <v/>
      </c>
      <c r="BR47" s="221" t="str">
        <f t="shared" si="24"/>
        <v/>
      </c>
      <c r="BS47" s="221" t="str">
        <f t="shared" si="25"/>
        <v/>
      </c>
      <c r="BT47" s="221"/>
      <c r="BU47" s="221"/>
      <c r="BV47" s="221"/>
      <c r="BW47" s="221"/>
      <c r="BX47" s="221"/>
      <c r="BY47" s="221"/>
      <c r="BZ47" s="221"/>
      <c r="CA47" s="221"/>
      <c r="CB47" s="227"/>
      <c r="CC47" s="227"/>
      <c r="CD47" s="227"/>
      <c r="CE47" s="227"/>
      <c r="CF47" s="227"/>
      <c r="CG47" s="227"/>
      <c r="CH47" s="227"/>
      <c r="CI47" s="227"/>
      <c r="CJ47" s="227"/>
      <c r="CK47" s="227"/>
      <c r="CL47" s="227"/>
      <c r="CM47" s="227"/>
      <c r="CN47" s="227"/>
      <c r="CO47" s="227"/>
    </row>
    <row r="48" spans="3:93" x14ac:dyDescent="0.2">
      <c r="BO48" s="216"/>
      <c r="BP48" s="216"/>
      <c r="BQ48" s="216"/>
    </row>
  </sheetData>
  <mergeCells count="67">
    <mergeCell ref="BP15:BU15"/>
    <mergeCell ref="BV15:CA15"/>
    <mergeCell ref="B2:AK2"/>
    <mergeCell ref="B14:B17"/>
    <mergeCell ref="C14:D17"/>
    <mergeCell ref="E14:F17"/>
    <mergeCell ref="G14:G17"/>
    <mergeCell ref="I35:AF35"/>
    <mergeCell ref="C36:F36"/>
    <mergeCell ref="I36:AI36"/>
    <mergeCell ref="I37:J37"/>
    <mergeCell ref="K37:L37"/>
    <mergeCell ref="M37:N37"/>
    <mergeCell ref="O37:P37"/>
    <mergeCell ref="Q37:R37"/>
    <mergeCell ref="AE37:AF37"/>
    <mergeCell ref="AA37:AB37"/>
    <mergeCell ref="AC37:AD37"/>
    <mergeCell ref="I38:J38"/>
    <mergeCell ref="K38:L38"/>
    <mergeCell ref="M38:N38"/>
    <mergeCell ref="O38:P38"/>
    <mergeCell ref="Q38:R38"/>
    <mergeCell ref="U38:V38"/>
    <mergeCell ref="W38:X38"/>
    <mergeCell ref="Y38:Z38"/>
    <mergeCell ref="S37:T37"/>
    <mergeCell ref="U37:V37"/>
    <mergeCell ref="W37:X37"/>
    <mergeCell ref="Y37:Z37"/>
    <mergeCell ref="AA38:AB38"/>
    <mergeCell ref="AC38:AD38"/>
    <mergeCell ref="AE38:AF38"/>
    <mergeCell ref="I39:J39"/>
    <mergeCell ref="K39:L39"/>
    <mergeCell ref="M39:N39"/>
    <mergeCell ref="O39:P39"/>
    <mergeCell ref="Q39:R39"/>
    <mergeCell ref="S39:T39"/>
    <mergeCell ref="U39:V39"/>
    <mergeCell ref="W39:X39"/>
    <mergeCell ref="Y39:Z39"/>
    <mergeCell ref="AA39:AB39"/>
    <mergeCell ref="AC39:AD39"/>
    <mergeCell ref="AE39:AF39"/>
    <mergeCell ref="S38:T38"/>
    <mergeCell ref="I40:J40"/>
    <mergeCell ref="K40:L40"/>
    <mergeCell ref="M40:N40"/>
    <mergeCell ref="O40:P40"/>
    <mergeCell ref="Q40:R40"/>
    <mergeCell ref="AE40:AF40"/>
    <mergeCell ref="I41:AG41"/>
    <mergeCell ref="I42:AE42"/>
    <mergeCell ref="F11:AL11"/>
    <mergeCell ref="F12:AL12"/>
    <mergeCell ref="H14:H17"/>
    <mergeCell ref="I14:I17"/>
    <mergeCell ref="J14:J17"/>
    <mergeCell ref="K14:K17"/>
    <mergeCell ref="L14:L17"/>
    <mergeCell ref="S40:T40"/>
    <mergeCell ref="U40:V40"/>
    <mergeCell ref="W40:X40"/>
    <mergeCell ref="Y40:Z40"/>
    <mergeCell ref="AA40:AB40"/>
    <mergeCell ref="AC40:AD4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opLeftCell="A2" workbookViewId="0">
      <selection activeCell="M3" sqref="M3:O4"/>
    </sheetView>
  </sheetViews>
  <sheetFormatPr defaultRowHeight="15" x14ac:dyDescent="0.25"/>
  <cols>
    <col min="1" max="16384" width="9.140625" style="196"/>
  </cols>
  <sheetData>
    <row r="1" spans="1:16" x14ac:dyDescent="0.25">
      <c r="A1" s="230" t="s">
        <v>136</v>
      </c>
      <c r="O1" s="194">
        <v>0.12638888888888888</v>
      </c>
      <c r="P1" s="193" t="s">
        <v>115</v>
      </c>
    </row>
    <row r="2" spans="1:16" x14ac:dyDescent="0.25">
      <c r="A2" s="247" t="s">
        <v>93</v>
      </c>
      <c r="B2" s="248"/>
      <c r="C2" s="248"/>
      <c r="D2" s="248"/>
      <c r="E2" s="249" t="s">
        <v>111</v>
      </c>
      <c r="F2" s="250"/>
      <c r="G2" s="250"/>
      <c r="H2" s="250"/>
      <c r="I2" s="251" t="s">
        <v>112</v>
      </c>
      <c r="J2" s="252"/>
      <c r="K2" s="252"/>
      <c r="L2" s="252"/>
    </row>
    <row r="3" spans="1:16" s="192" customFormat="1" x14ac:dyDescent="0.25">
      <c r="A3" s="237" t="s">
        <v>103</v>
      </c>
      <c r="B3" t="s">
        <v>264</v>
      </c>
      <c r="C3" s="237" t="s">
        <v>104</v>
      </c>
      <c r="D3" t="s">
        <v>275</v>
      </c>
      <c r="E3" s="237" t="s">
        <v>103</v>
      </c>
      <c r="F3" t="s">
        <v>346</v>
      </c>
      <c r="G3" s="237" t="s">
        <v>104</v>
      </c>
      <c r="H3" t="s">
        <v>356</v>
      </c>
      <c r="I3" s="237" t="s">
        <v>103</v>
      </c>
      <c r="J3" t="s">
        <v>366</v>
      </c>
      <c r="K3" s="237" t="s">
        <v>104</v>
      </c>
      <c r="L3" t="s">
        <v>376</v>
      </c>
      <c r="M3" s="192" t="s">
        <v>513</v>
      </c>
      <c r="N3" s="192" t="s">
        <v>515</v>
      </c>
      <c r="O3" s="192" t="s">
        <v>517</v>
      </c>
    </row>
    <row r="4" spans="1:16" s="192" customFormat="1" x14ac:dyDescent="0.25">
      <c r="A4" s="237" t="s">
        <v>94</v>
      </c>
      <c r="B4" t="s">
        <v>326</v>
      </c>
      <c r="C4" s="237" t="s">
        <v>95</v>
      </c>
      <c r="D4" t="s">
        <v>336</v>
      </c>
      <c r="E4" s="237" t="s">
        <v>94</v>
      </c>
      <c r="F4" t="s">
        <v>347</v>
      </c>
      <c r="G4" s="237" t="s">
        <v>95</v>
      </c>
      <c r="H4" t="s">
        <v>357</v>
      </c>
      <c r="I4" s="237" t="s">
        <v>94</v>
      </c>
      <c r="J4" t="s">
        <v>367</v>
      </c>
      <c r="K4" s="237" t="s">
        <v>95</v>
      </c>
      <c r="L4" t="s">
        <v>377</v>
      </c>
      <c r="M4" s="192" t="s">
        <v>514</v>
      </c>
      <c r="N4" s="192" t="s">
        <v>516</v>
      </c>
      <c r="O4" s="192" t="s">
        <v>518</v>
      </c>
    </row>
    <row r="5" spans="1:16" s="192" customFormat="1" x14ac:dyDescent="0.25">
      <c r="A5" s="237" t="s">
        <v>97</v>
      </c>
      <c r="B5" t="s">
        <v>327</v>
      </c>
      <c r="C5" s="237" t="s">
        <v>98</v>
      </c>
      <c r="D5" t="s">
        <v>337</v>
      </c>
      <c r="E5" s="237" t="s">
        <v>97</v>
      </c>
      <c r="F5" t="s">
        <v>348</v>
      </c>
      <c r="G5" s="237" t="s">
        <v>98</v>
      </c>
      <c r="H5" t="s">
        <v>358</v>
      </c>
      <c r="I5" s="237" t="s">
        <v>97</v>
      </c>
      <c r="J5" t="s">
        <v>368</v>
      </c>
      <c r="K5" s="237" t="s">
        <v>98</v>
      </c>
      <c r="L5" t="s">
        <v>378</v>
      </c>
    </row>
    <row r="6" spans="1:16" s="192" customFormat="1" x14ac:dyDescent="0.25">
      <c r="A6" s="237" t="s">
        <v>99</v>
      </c>
      <c r="B6" t="s">
        <v>328</v>
      </c>
      <c r="C6" s="237" t="s">
        <v>100</v>
      </c>
      <c r="D6" t="s">
        <v>338</v>
      </c>
      <c r="E6" s="237" t="s">
        <v>99</v>
      </c>
      <c r="F6" t="s">
        <v>349</v>
      </c>
      <c r="G6" s="237" t="s">
        <v>100</v>
      </c>
      <c r="H6" t="s">
        <v>359</v>
      </c>
      <c r="I6" s="237" t="s">
        <v>99</v>
      </c>
      <c r="J6" t="s">
        <v>369</v>
      </c>
      <c r="K6" s="237" t="s">
        <v>100</v>
      </c>
      <c r="L6" t="s">
        <v>379</v>
      </c>
    </row>
    <row r="7" spans="1:16" s="192" customFormat="1" x14ac:dyDescent="0.25">
      <c r="A7" s="237" t="s">
        <v>101</v>
      </c>
      <c r="B7" t="s">
        <v>329</v>
      </c>
      <c r="C7" s="237" t="s">
        <v>102</v>
      </c>
      <c r="D7" t="s">
        <v>339</v>
      </c>
      <c r="E7" s="237" t="s">
        <v>101</v>
      </c>
      <c r="F7" t="s">
        <v>350</v>
      </c>
      <c r="G7" s="237" t="s">
        <v>102</v>
      </c>
      <c r="H7" t="s">
        <v>360</v>
      </c>
      <c r="I7" s="237" t="s">
        <v>101</v>
      </c>
      <c r="J7" t="s">
        <v>370</v>
      </c>
      <c r="K7" s="237" t="s">
        <v>102</v>
      </c>
      <c r="L7" t="s">
        <v>380</v>
      </c>
    </row>
    <row r="8" spans="1:16" s="192" customFormat="1" x14ac:dyDescent="0.25">
      <c r="A8" s="237" t="s">
        <v>105</v>
      </c>
      <c r="B8" t="s">
        <v>330</v>
      </c>
      <c r="C8" s="237" t="s">
        <v>106</v>
      </c>
      <c r="D8" t="s">
        <v>340</v>
      </c>
      <c r="E8" s="237" t="s">
        <v>105</v>
      </c>
      <c r="F8" t="s">
        <v>351</v>
      </c>
      <c r="G8" s="237" t="s">
        <v>106</v>
      </c>
      <c r="H8" t="s">
        <v>361</v>
      </c>
      <c r="I8" s="237" t="s">
        <v>105</v>
      </c>
      <c r="J8" t="s">
        <v>371</v>
      </c>
      <c r="K8" s="237" t="s">
        <v>106</v>
      </c>
      <c r="L8" t="s">
        <v>381</v>
      </c>
    </row>
    <row r="9" spans="1:16" s="192" customFormat="1" x14ac:dyDescent="0.25">
      <c r="A9" s="237" t="s">
        <v>107</v>
      </c>
      <c r="B9" s="180" t="s">
        <v>335</v>
      </c>
      <c r="C9" s="237" t="s">
        <v>108</v>
      </c>
      <c r="D9" s="180" t="s">
        <v>345</v>
      </c>
      <c r="E9" s="237" t="s">
        <v>107</v>
      </c>
      <c r="F9" t="s">
        <v>352</v>
      </c>
      <c r="G9" s="237" t="s">
        <v>108</v>
      </c>
      <c r="H9" t="s">
        <v>362</v>
      </c>
      <c r="I9" s="237" t="s">
        <v>107</v>
      </c>
      <c r="J9" t="s">
        <v>372</v>
      </c>
      <c r="K9" s="237" t="s">
        <v>108</v>
      </c>
      <c r="L9" t="s">
        <v>382</v>
      </c>
    </row>
    <row r="10" spans="1:16" s="192" customFormat="1" x14ac:dyDescent="0.25">
      <c r="A10" s="237" t="s">
        <v>124</v>
      </c>
      <c r="B10" t="s">
        <v>331</v>
      </c>
      <c r="C10" s="237" t="s">
        <v>125</v>
      </c>
      <c r="D10" t="s">
        <v>341</v>
      </c>
      <c r="E10" s="237" t="s">
        <v>124</v>
      </c>
      <c r="F10" t="s">
        <v>353</v>
      </c>
      <c r="G10" s="237" t="s">
        <v>125</v>
      </c>
      <c r="H10" t="s">
        <v>363</v>
      </c>
      <c r="I10" s="237" t="s">
        <v>124</v>
      </c>
      <c r="J10" t="s">
        <v>373</v>
      </c>
      <c r="K10" s="237" t="s">
        <v>125</v>
      </c>
      <c r="L10" t="s">
        <v>383</v>
      </c>
    </row>
    <row r="11" spans="1:16" s="192" customFormat="1" x14ac:dyDescent="0.25">
      <c r="A11" s="237" t="s">
        <v>162</v>
      </c>
      <c r="B11" t="s">
        <v>332</v>
      </c>
      <c r="C11" s="237" t="s">
        <v>163</v>
      </c>
      <c r="D11" t="s">
        <v>342</v>
      </c>
      <c r="E11" s="237" t="s">
        <v>162</v>
      </c>
      <c r="F11" t="s">
        <v>354</v>
      </c>
      <c r="G11" s="237" t="s">
        <v>163</v>
      </c>
      <c r="H11" t="s">
        <v>364</v>
      </c>
      <c r="I11" s="237" t="s">
        <v>162</v>
      </c>
      <c r="J11" t="s">
        <v>374</v>
      </c>
      <c r="K11" s="237" t="s">
        <v>163</v>
      </c>
      <c r="L11" t="s">
        <v>384</v>
      </c>
    </row>
    <row r="12" spans="1:16" s="192" customFormat="1" x14ac:dyDescent="0.25">
      <c r="A12" s="253" t="s">
        <v>164</v>
      </c>
      <c r="B12" t="s">
        <v>333</v>
      </c>
      <c r="C12" s="253" t="s">
        <v>165</v>
      </c>
      <c r="D12" t="s">
        <v>343</v>
      </c>
      <c r="E12" s="253" t="s">
        <v>164</v>
      </c>
      <c r="F12" t="s">
        <v>355</v>
      </c>
      <c r="G12" s="253" t="s">
        <v>165</v>
      </c>
      <c r="H12" t="s">
        <v>365</v>
      </c>
      <c r="I12" s="253" t="s">
        <v>164</v>
      </c>
      <c r="J12" t="s">
        <v>375</v>
      </c>
      <c r="K12" s="253" t="s">
        <v>165</v>
      </c>
      <c r="L12" t="s">
        <v>385</v>
      </c>
    </row>
    <row r="13" spans="1:16" x14ac:dyDescent="0.25">
      <c r="A13" s="253" t="s">
        <v>166</v>
      </c>
      <c r="B13" t="s">
        <v>334</v>
      </c>
      <c r="C13" s="253" t="s">
        <v>167</v>
      </c>
      <c r="D13" t="s">
        <v>344</v>
      </c>
      <c r="E13" s="253"/>
      <c r="F13"/>
      <c r="G13" s="253"/>
      <c r="H13"/>
      <c r="I13" s="253"/>
      <c r="J13"/>
      <c r="K13" s="253"/>
      <c r="L13"/>
    </row>
    <row r="14" spans="1:16" x14ac:dyDescent="0.25">
      <c r="A14" s="253"/>
      <c r="B14"/>
      <c r="C14" s="253"/>
      <c r="D14"/>
      <c r="E14" s="253"/>
      <c r="F14"/>
      <c r="G14" s="253"/>
      <c r="H14"/>
      <c r="I14" s="253"/>
      <c r="J14"/>
      <c r="K14" s="253"/>
      <c r="L14"/>
    </row>
    <row r="15" spans="1:16" x14ac:dyDescent="0.25">
      <c r="A15" s="253"/>
      <c r="B15"/>
      <c r="C15" s="253"/>
      <c r="D15"/>
      <c r="E15" s="253"/>
      <c r="F15"/>
      <c r="G15" s="253"/>
      <c r="H15"/>
      <c r="I15" s="253"/>
      <c r="J15"/>
      <c r="K15" s="253"/>
      <c r="L15"/>
    </row>
    <row r="16" spans="1:16" x14ac:dyDescent="0.25">
      <c r="A16" s="253"/>
      <c r="B16"/>
      <c r="C16" s="253"/>
      <c r="D16"/>
      <c r="E16" s="253"/>
      <c r="F16"/>
      <c r="G16" s="253"/>
      <c r="H16"/>
      <c r="I16" s="253"/>
      <c r="J16"/>
      <c r="K16" s="253"/>
      <c r="L1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M3" sqref="M3:O4"/>
    </sheetView>
  </sheetViews>
  <sheetFormatPr defaultRowHeight="15" x14ac:dyDescent="0.25"/>
  <cols>
    <col min="1" max="1" width="14" style="196" customWidth="1"/>
    <col min="2" max="16384" width="9.140625" style="196"/>
  </cols>
  <sheetData>
    <row r="1" spans="1:15" x14ac:dyDescent="0.25">
      <c r="A1" s="230" t="s">
        <v>135</v>
      </c>
    </row>
    <row r="2" spans="1:15" x14ac:dyDescent="0.25">
      <c r="A2" s="247" t="s">
        <v>93</v>
      </c>
      <c r="B2" s="248"/>
      <c r="C2" s="248"/>
      <c r="D2" s="248"/>
      <c r="E2" s="249" t="s">
        <v>111</v>
      </c>
      <c r="F2" s="250"/>
      <c r="G2" s="250"/>
      <c r="H2" s="250"/>
      <c r="I2" s="251" t="s">
        <v>112</v>
      </c>
      <c r="J2" s="252"/>
      <c r="K2" s="252"/>
      <c r="L2" s="252"/>
    </row>
    <row r="3" spans="1:15" s="192" customFormat="1" x14ac:dyDescent="0.25">
      <c r="A3" s="237" t="s">
        <v>103</v>
      </c>
      <c r="B3" t="s">
        <v>386</v>
      </c>
      <c r="C3" s="237" t="s">
        <v>104</v>
      </c>
      <c r="D3" t="s">
        <v>275</v>
      </c>
      <c r="E3" s="237" t="s">
        <v>103</v>
      </c>
      <c r="F3" t="s">
        <v>407</v>
      </c>
      <c r="G3" s="237" t="s">
        <v>104</v>
      </c>
      <c r="H3" t="s">
        <v>417</v>
      </c>
      <c r="I3" s="237" t="s">
        <v>103</v>
      </c>
      <c r="J3" t="s">
        <v>427</v>
      </c>
      <c r="K3" s="237" t="s">
        <v>104</v>
      </c>
      <c r="L3" t="s">
        <v>437</v>
      </c>
      <c r="M3" s="192" t="s">
        <v>513</v>
      </c>
      <c r="N3" s="192" t="s">
        <v>515</v>
      </c>
      <c r="O3" s="192" t="s">
        <v>517</v>
      </c>
    </row>
    <row r="4" spans="1:15" s="192" customFormat="1" x14ac:dyDescent="0.25">
      <c r="A4" s="237" t="s">
        <v>94</v>
      </c>
      <c r="B4" t="s">
        <v>387</v>
      </c>
      <c r="C4" s="237" t="s">
        <v>95</v>
      </c>
      <c r="D4" t="s">
        <v>397</v>
      </c>
      <c r="E4" s="237" t="s">
        <v>94</v>
      </c>
      <c r="F4" t="s">
        <v>408</v>
      </c>
      <c r="G4" s="237" t="s">
        <v>95</v>
      </c>
      <c r="H4" t="s">
        <v>418</v>
      </c>
      <c r="I4" s="237" t="s">
        <v>94</v>
      </c>
      <c r="J4" t="s">
        <v>428</v>
      </c>
      <c r="K4" s="237" t="s">
        <v>95</v>
      </c>
      <c r="L4" t="s">
        <v>438</v>
      </c>
      <c r="M4" s="192" t="s">
        <v>514</v>
      </c>
      <c r="N4" s="192" t="s">
        <v>516</v>
      </c>
      <c r="O4" s="192" t="s">
        <v>518</v>
      </c>
    </row>
    <row r="5" spans="1:15" s="192" customFormat="1" x14ac:dyDescent="0.25">
      <c r="A5" s="237" t="s">
        <v>97</v>
      </c>
      <c r="B5" t="s">
        <v>388</v>
      </c>
      <c r="C5" s="237" t="s">
        <v>98</v>
      </c>
      <c r="D5" t="s">
        <v>398</v>
      </c>
      <c r="E5" s="237" t="s">
        <v>97</v>
      </c>
      <c r="F5" t="s">
        <v>409</v>
      </c>
      <c r="G5" s="237" t="s">
        <v>98</v>
      </c>
      <c r="H5" t="s">
        <v>419</v>
      </c>
      <c r="I5" s="237" t="s">
        <v>97</v>
      </c>
      <c r="J5" t="s">
        <v>429</v>
      </c>
      <c r="K5" s="237" t="s">
        <v>98</v>
      </c>
      <c r="L5" t="s">
        <v>439</v>
      </c>
    </row>
    <row r="6" spans="1:15" s="192" customFormat="1" x14ac:dyDescent="0.25">
      <c r="A6" s="237" t="s">
        <v>99</v>
      </c>
      <c r="B6" t="s">
        <v>389</v>
      </c>
      <c r="C6" s="237" t="s">
        <v>100</v>
      </c>
      <c r="D6" t="s">
        <v>399</v>
      </c>
      <c r="E6" s="237" t="s">
        <v>99</v>
      </c>
      <c r="F6" t="s">
        <v>410</v>
      </c>
      <c r="G6" s="237" t="s">
        <v>100</v>
      </c>
      <c r="H6" t="s">
        <v>420</v>
      </c>
      <c r="I6" s="237" t="s">
        <v>99</v>
      </c>
      <c r="J6" t="s">
        <v>430</v>
      </c>
      <c r="K6" s="237" t="s">
        <v>100</v>
      </c>
      <c r="L6" t="s">
        <v>440</v>
      </c>
    </row>
    <row r="7" spans="1:15" s="192" customFormat="1" x14ac:dyDescent="0.25">
      <c r="A7" s="237" t="s">
        <v>101</v>
      </c>
      <c r="B7" t="s">
        <v>390</v>
      </c>
      <c r="C7" s="237" t="s">
        <v>102</v>
      </c>
      <c r="D7" t="s">
        <v>400</v>
      </c>
      <c r="E7" s="237" t="s">
        <v>101</v>
      </c>
      <c r="F7" t="s">
        <v>411</v>
      </c>
      <c r="G7" s="237" t="s">
        <v>102</v>
      </c>
      <c r="H7" t="s">
        <v>421</v>
      </c>
      <c r="I7" s="237" t="s">
        <v>101</v>
      </c>
      <c r="J7" t="s">
        <v>431</v>
      </c>
      <c r="K7" s="237" t="s">
        <v>102</v>
      </c>
      <c r="L7" t="s">
        <v>441</v>
      </c>
    </row>
    <row r="8" spans="1:15" s="192" customFormat="1" x14ac:dyDescent="0.25">
      <c r="A8" s="237" t="s">
        <v>105</v>
      </c>
      <c r="B8" t="s">
        <v>391</v>
      </c>
      <c r="C8" s="237" t="s">
        <v>106</v>
      </c>
      <c r="D8" t="s">
        <v>401</v>
      </c>
      <c r="E8" s="237" t="s">
        <v>105</v>
      </c>
      <c r="F8" t="s">
        <v>412</v>
      </c>
      <c r="G8" s="237" t="s">
        <v>106</v>
      </c>
      <c r="H8" t="s">
        <v>422</v>
      </c>
      <c r="I8" s="237" t="s">
        <v>105</v>
      </c>
      <c r="J8" t="s">
        <v>432</v>
      </c>
      <c r="K8" s="237" t="s">
        <v>106</v>
      </c>
      <c r="L8" t="s">
        <v>442</v>
      </c>
    </row>
    <row r="9" spans="1:15" s="192" customFormat="1" x14ac:dyDescent="0.25">
      <c r="A9" s="237" t="s">
        <v>107</v>
      </c>
      <c r="B9" t="s">
        <v>392</v>
      </c>
      <c r="C9" s="237" t="s">
        <v>108</v>
      </c>
      <c r="D9" t="s">
        <v>402</v>
      </c>
      <c r="E9" s="237" t="s">
        <v>107</v>
      </c>
      <c r="F9" t="s">
        <v>413</v>
      </c>
      <c r="G9" s="237" t="s">
        <v>108</v>
      </c>
      <c r="H9" t="s">
        <v>423</v>
      </c>
      <c r="I9" s="237" t="s">
        <v>107</v>
      </c>
      <c r="J9" t="s">
        <v>433</v>
      </c>
      <c r="K9" s="237" t="s">
        <v>108</v>
      </c>
      <c r="L9" t="s">
        <v>443</v>
      </c>
    </row>
    <row r="10" spans="1:15" s="192" customFormat="1" x14ac:dyDescent="0.25">
      <c r="A10" s="237" t="s">
        <v>124</v>
      </c>
      <c r="B10" t="s">
        <v>393</v>
      </c>
      <c r="C10" s="237" t="s">
        <v>125</v>
      </c>
      <c r="D10" t="s">
        <v>403</v>
      </c>
      <c r="E10" s="237" t="s">
        <v>124</v>
      </c>
      <c r="F10" t="s">
        <v>414</v>
      </c>
      <c r="G10" s="237" t="s">
        <v>125</v>
      </c>
      <c r="H10" t="s">
        <v>424</v>
      </c>
      <c r="I10" s="237" t="s">
        <v>124</v>
      </c>
      <c r="J10" t="s">
        <v>434</v>
      </c>
      <c r="K10" s="237" t="s">
        <v>125</v>
      </c>
      <c r="L10" t="s">
        <v>444</v>
      </c>
    </row>
    <row r="11" spans="1:15" x14ac:dyDescent="0.25">
      <c r="A11" s="237" t="s">
        <v>162</v>
      </c>
      <c r="B11" t="s">
        <v>394</v>
      </c>
      <c r="C11" s="237" t="s">
        <v>163</v>
      </c>
      <c r="D11" t="s">
        <v>404</v>
      </c>
      <c r="E11" s="237" t="s">
        <v>162</v>
      </c>
      <c r="F11" t="s">
        <v>415</v>
      </c>
      <c r="G11" s="237" t="s">
        <v>163</v>
      </c>
      <c r="H11" t="s">
        <v>425</v>
      </c>
      <c r="I11" s="237" t="s">
        <v>162</v>
      </c>
      <c r="J11" t="s">
        <v>435</v>
      </c>
      <c r="K11" s="237" t="s">
        <v>163</v>
      </c>
      <c r="L11" t="s">
        <v>445</v>
      </c>
    </row>
    <row r="12" spans="1:15" x14ac:dyDescent="0.25">
      <c r="A12" s="253" t="s">
        <v>164</v>
      </c>
      <c r="B12" t="s">
        <v>395</v>
      </c>
      <c r="C12" s="253" t="s">
        <v>165</v>
      </c>
      <c r="D12" t="s">
        <v>405</v>
      </c>
      <c r="E12" s="253" t="s">
        <v>164</v>
      </c>
      <c r="F12" t="s">
        <v>416</v>
      </c>
      <c r="G12" s="253" t="s">
        <v>165</v>
      </c>
      <c r="H12" t="s">
        <v>426</v>
      </c>
      <c r="I12" s="253" t="s">
        <v>164</v>
      </c>
      <c r="J12" t="s">
        <v>436</v>
      </c>
      <c r="K12" s="253" t="s">
        <v>165</v>
      </c>
      <c r="L12" t="s">
        <v>446</v>
      </c>
    </row>
    <row r="13" spans="1:15" x14ac:dyDescent="0.25">
      <c r="A13" s="253" t="s">
        <v>166</v>
      </c>
      <c r="B13" t="s">
        <v>396</v>
      </c>
      <c r="C13" s="253" t="s">
        <v>167</v>
      </c>
      <c r="D13" t="s">
        <v>406</v>
      </c>
      <c r="E13" s="253"/>
      <c r="F13"/>
      <c r="G13" s="253"/>
      <c r="H13"/>
      <c r="I13" s="253"/>
      <c r="J13"/>
      <c r="K13" s="253"/>
      <c r="L13"/>
    </row>
    <row r="14" spans="1:15" x14ac:dyDescent="0.25">
      <c r="A14" s="253"/>
      <c r="B14"/>
      <c r="C14" s="253"/>
      <c r="D14"/>
      <c r="E14" s="253"/>
      <c r="F14"/>
      <c r="G14" s="253"/>
      <c r="H14"/>
      <c r="I14" s="253"/>
      <c r="J14"/>
      <c r="K14" s="253"/>
      <c r="L14"/>
    </row>
    <row r="15" spans="1:15" x14ac:dyDescent="0.25">
      <c r="A15" s="253"/>
      <c r="B15"/>
      <c r="C15" s="253"/>
      <c r="D15"/>
      <c r="E15" s="253"/>
      <c r="F15"/>
      <c r="G15" s="253"/>
      <c r="H15"/>
      <c r="I15" s="253"/>
      <c r="J15"/>
      <c r="K15" s="253"/>
      <c r="L15"/>
    </row>
    <row r="16" spans="1:15" x14ac:dyDescent="0.25">
      <c r="A16" s="253"/>
      <c r="B16"/>
      <c r="C16" s="253"/>
      <c r="D16"/>
      <c r="E16" s="253"/>
      <c r="F16"/>
      <c r="G16" s="253"/>
      <c r="H16"/>
      <c r="I16" s="253"/>
      <c r="J16"/>
      <c r="K16" s="253"/>
      <c r="L1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O3" sqref="O3"/>
    </sheetView>
  </sheetViews>
  <sheetFormatPr defaultRowHeight="15" x14ac:dyDescent="0.25"/>
  <cols>
    <col min="1" max="1" width="11" style="196" customWidth="1"/>
    <col min="2" max="16384" width="9.140625" style="196"/>
  </cols>
  <sheetData>
    <row r="1" spans="1:15" x14ac:dyDescent="0.25">
      <c r="A1" s="230" t="s">
        <v>134</v>
      </c>
    </row>
    <row r="2" spans="1:15" x14ac:dyDescent="0.25">
      <c r="A2" s="247" t="s">
        <v>93</v>
      </c>
      <c r="B2" s="248"/>
      <c r="C2" s="248"/>
      <c r="D2" s="248"/>
      <c r="E2" s="249" t="s">
        <v>111</v>
      </c>
      <c r="F2" s="250"/>
      <c r="G2" s="250"/>
      <c r="H2" s="250"/>
      <c r="I2" s="251" t="s">
        <v>112</v>
      </c>
      <c r="J2" s="252"/>
      <c r="K2" s="252"/>
      <c r="L2" s="252"/>
    </row>
    <row r="3" spans="1:15" s="192" customFormat="1" x14ac:dyDescent="0.25">
      <c r="A3" s="237" t="s">
        <v>103</v>
      </c>
      <c r="B3" t="s">
        <v>447</v>
      </c>
      <c r="C3" s="237" t="s">
        <v>104</v>
      </c>
      <c r="D3" t="s">
        <v>458</v>
      </c>
      <c r="E3" s="237" t="s">
        <v>103</v>
      </c>
      <c r="F3" t="s">
        <v>477</v>
      </c>
      <c r="G3" s="237" t="s">
        <v>104</v>
      </c>
      <c r="H3" t="s">
        <v>487</v>
      </c>
      <c r="I3" s="237" t="s">
        <v>103</v>
      </c>
      <c r="J3" t="s">
        <v>489</v>
      </c>
      <c r="K3" s="237" t="s">
        <v>104</v>
      </c>
      <c r="L3" t="s">
        <v>499</v>
      </c>
      <c r="M3" s="192" t="s">
        <v>513</v>
      </c>
      <c r="N3" s="192" t="s">
        <v>515</v>
      </c>
      <c r="O3" s="192" t="s">
        <v>517</v>
      </c>
    </row>
    <row r="4" spans="1:15" s="192" customFormat="1" x14ac:dyDescent="0.25">
      <c r="A4" s="237" t="s">
        <v>94</v>
      </c>
      <c r="B4" s="180" t="s">
        <v>457</v>
      </c>
      <c r="C4" s="237" t="s">
        <v>95</v>
      </c>
      <c r="D4" t="s">
        <v>459</v>
      </c>
      <c r="E4" s="237" t="s">
        <v>94</v>
      </c>
      <c r="F4" t="s">
        <v>478</v>
      </c>
      <c r="G4" s="237" t="s">
        <v>95</v>
      </c>
      <c r="H4" t="s">
        <v>469</v>
      </c>
      <c r="I4" s="237" t="s">
        <v>94</v>
      </c>
      <c r="J4" t="s">
        <v>490</v>
      </c>
      <c r="K4" s="237" t="s">
        <v>95</v>
      </c>
      <c r="L4" t="s">
        <v>500</v>
      </c>
      <c r="M4" s="192" t="s">
        <v>514</v>
      </c>
      <c r="N4" s="192" t="s">
        <v>516</v>
      </c>
      <c r="O4" s="192" t="s">
        <v>518</v>
      </c>
    </row>
    <row r="5" spans="1:15" s="192" customFormat="1" x14ac:dyDescent="0.25">
      <c r="A5" s="237" t="s">
        <v>97</v>
      </c>
      <c r="B5" t="s">
        <v>448</v>
      </c>
      <c r="C5" s="237" t="s">
        <v>98</v>
      </c>
      <c r="D5" t="s">
        <v>460</v>
      </c>
      <c r="E5" s="237" t="s">
        <v>97</v>
      </c>
      <c r="F5" t="s">
        <v>479</v>
      </c>
      <c r="G5" s="237" t="s">
        <v>98</v>
      </c>
      <c r="H5" t="s">
        <v>470</v>
      </c>
      <c r="I5" s="237" t="s">
        <v>97</v>
      </c>
      <c r="J5" t="s">
        <v>491</v>
      </c>
      <c r="K5" s="237" t="s">
        <v>98</v>
      </c>
      <c r="L5" t="s">
        <v>501</v>
      </c>
    </row>
    <row r="6" spans="1:15" s="192" customFormat="1" x14ac:dyDescent="0.25">
      <c r="A6" s="237" t="s">
        <v>99</v>
      </c>
      <c r="B6" t="s">
        <v>449</v>
      </c>
      <c r="C6" s="237" t="s">
        <v>100</v>
      </c>
      <c r="D6" t="s">
        <v>461</v>
      </c>
      <c r="E6" s="237" t="s">
        <v>99</v>
      </c>
      <c r="F6" t="s">
        <v>480</v>
      </c>
      <c r="G6" s="237" t="s">
        <v>100</v>
      </c>
      <c r="H6" t="s">
        <v>471</v>
      </c>
      <c r="I6" s="237" t="s">
        <v>99</v>
      </c>
      <c r="J6" t="s">
        <v>492</v>
      </c>
      <c r="K6" s="237" t="s">
        <v>100</v>
      </c>
      <c r="L6" t="s">
        <v>502</v>
      </c>
    </row>
    <row r="7" spans="1:15" s="192" customFormat="1" x14ac:dyDescent="0.25">
      <c r="A7" s="237" t="s">
        <v>101</v>
      </c>
      <c r="B7" t="s">
        <v>450</v>
      </c>
      <c r="C7" s="237" t="s">
        <v>102</v>
      </c>
      <c r="D7" t="s">
        <v>462</v>
      </c>
      <c r="E7" s="237" t="s">
        <v>101</v>
      </c>
      <c r="F7" t="s">
        <v>481</v>
      </c>
      <c r="G7" s="237" t="s">
        <v>102</v>
      </c>
      <c r="H7" t="s">
        <v>472</v>
      </c>
      <c r="I7" s="237" t="s">
        <v>101</v>
      </c>
      <c r="J7" t="s">
        <v>493</v>
      </c>
      <c r="K7" s="237" t="s">
        <v>102</v>
      </c>
      <c r="L7" t="s">
        <v>503</v>
      </c>
    </row>
    <row r="8" spans="1:15" s="192" customFormat="1" x14ac:dyDescent="0.25">
      <c r="A8" s="237" t="s">
        <v>105</v>
      </c>
      <c r="B8" t="s">
        <v>451</v>
      </c>
      <c r="C8" s="237" t="s">
        <v>106</v>
      </c>
      <c r="D8" t="s">
        <v>463</v>
      </c>
      <c r="E8" s="237" t="s">
        <v>105</v>
      </c>
      <c r="F8" t="s">
        <v>482</v>
      </c>
      <c r="G8" s="237" t="s">
        <v>106</v>
      </c>
      <c r="H8" t="s">
        <v>473</v>
      </c>
      <c r="I8" s="237" t="s">
        <v>105</v>
      </c>
      <c r="J8" t="s">
        <v>494</v>
      </c>
      <c r="K8" s="237" t="s">
        <v>106</v>
      </c>
      <c r="L8" t="s">
        <v>504</v>
      </c>
    </row>
    <row r="9" spans="1:15" s="192" customFormat="1" x14ac:dyDescent="0.25">
      <c r="A9" s="237" t="s">
        <v>107</v>
      </c>
      <c r="B9" t="s">
        <v>452</v>
      </c>
      <c r="C9" s="237" t="s">
        <v>108</v>
      </c>
      <c r="D9" t="s">
        <v>464</v>
      </c>
      <c r="E9" s="237" t="s">
        <v>107</v>
      </c>
      <c r="F9" t="s">
        <v>483</v>
      </c>
      <c r="G9" s="237" t="s">
        <v>108</v>
      </c>
      <c r="H9" t="s">
        <v>474</v>
      </c>
      <c r="I9" s="237" t="s">
        <v>107</v>
      </c>
      <c r="J9" t="s">
        <v>495</v>
      </c>
      <c r="K9" s="237" t="s">
        <v>108</v>
      </c>
      <c r="L9" t="s">
        <v>505</v>
      </c>
    </row>
    <row r="10" spans="1:15" s="192" customFormat="1" x14ac:dyDescent="0.25">
      <c r="A10" s="237" t="s">
        <v>124</v>
      </c>
      <c r="B10" t="s">
        <v>453</v>
      </c>
      <c r="C10" s="237" t="s">
        <v>125</v>
      </c>
      <c r="D10" t="s">
        <v>465</v>
      </c>
      <c r="E10" s="237" t="s">
        <v>124</v>
      </c>
      <c r="F10" t="s">
        <v>484</v>
      </c>
      <c r="G10" s="237" t="s">
        <v>125</v>
      </c>
      <c r="H10" t="s">
        <v>475</v>
      </c>
      <c r="I10" s="237" t="s">
        <v>124</v>
      </c>
      <c r="J10" t="s">
        <v>496</v>
      </c>
      <c r="K10" s="237" t="s">
        <v>125</v>
      </c>
      <c r="L10" t="s">
        <v>506</v>
      </c>
    </row>
    <row r="11" spans="1:15" x14ac:dyDescent="0.25">
      <c r="A11" s="237" t="s">
        <v>162</v>
      </c>
      <c r="B11" t="s">
        <v>454</v>
      </c>
      <c r="C11" s="237" t="s">
        <v>163</v>
      </c>
      <c r="D11" t="s">
        <v>466</v>
      </c>
      <c r="E11" s="237" t="s">
        <v>162</v>
      </c>
      <c r="F11" t="s">
        <v>485</v>
      </c>
      <c r="G11" s="237" t="s">
        <v>163</v>
      </c>
      <c r="H11" t="s">
        <v>476</v>
      </c>
      <c r="I11" s="237" t="s">
        <v>162</v>
      </c>
      <c r="J11" t="s">
        <v>497</v>
      </c>
      <c r="K11" s="237" t="s">
        <v>163</v>
      </c>
      <c r="L11" t="s">
        <v>507</v>
      </c>
    </row>
    <row r="12" spans="1:15" x14ac:dyDescent="0.25">
      <c r="A12" s="253" t="s">
        <v>164</v>
      </c>
      <c r="B12" t="s">
        <v>455</v>
      </c>
      <c r="C12" s="253" t="s">
        <v>165</v>
      </c>
      <c r="D12" t="s">
        <v>467</v>
      </c>
      <c r="E12" s="253" t="s">
        <v>164</v>
      </c>
      <c r="F12" s="180" t="s">
        <v>486</v>
      </c>
      <c r="G12" s="253" t="s">
        <v>165</v>
      </c>
      <c r="H12" s="180" t="s">
        <v>488</v>
      </c>
      <c r="I12" s="253" t="s">
        <v>164</v>
      </c>
      <c r="J12" t="s">
        <v>498</v>
      </c>
      <c r="K12" s="253" t="s">
        <v>165</v>
      </c>
      <c r="L12" t="s">
        <v>508</v>
      </c>
    </row>
    <row r="13" spans="1:15" x14ac:dyDescent="0.25">
      <c r="A13" s="253" t="s">
        <v>166</v>
      </c>
      <c r="B13" t="s">
        <v>456</v>
      </c>
      <c r="C13" s="253" t="s">
        <v>167</v>
      </c>
      <c r="D13" t="s">
        <v>468</v>
      </c>
      <c r="E13" s="253"/>
      <c r="F13"/>
      <c r="G13" s="253"/>
      <c r="H13"/>
      <c r="I13" s="253"/>
      <c r="J13"/>
      <c r="K13" s="253"/>
      <c r="L13"/>
    </row>
    <row r="14" spans="1:15" x14ac:dyDescent="0.25">
      <c r="A14" s="253"/>
      <c r="B14"/>
      <c r="C14" s="253"/>
      <c r="D14"/>
      <c r="E14" s="253"/>
      <c r="F14"/>
      <c r="G14" s="253"/>
      <c r="H14"/>
      <c r="I14" s="253"/>
      <c r="J14"/>
      <c r="K14" s="253"/>
      <c r="L14"/>
    </row>
    <row r="15" spans="1:15" x14ac:dyDescent="0.25">
      <c r="A15" s="253"/>
      <c r="B15"/>
      <c r="C15" s="253"/>
      <c r="D15"/>
      <c r="E15" s="253"/>
      <c r="F15"/>
      <c r="G15" s="253"/>
      <c r="H15"/>
      <c r="I15" s="253"/>
      <c r="J15"/>
      <c r="K15" s="253"/>
      <c r="L15"/>
    </row>
    <row r="16" spans="1:15" x14ac:dyDescent="0.25">
      <c r="A16" s="253"/>
      <c r="B16"/>
      <c r="C16" s="253"/>
      <c r="D16"/>
      <c r="E16" s="253"/>
      <c r="F16"/>
      <c r="G16" s="253"/>
      <c r="H16"/>
      <c r="I16" s="253"/>
      <c r="J16"/>
      <c r="K16" s="253"/>
      <c r="L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election activeCell="K3" sqref="K3"/>
    </sheetView>
  </sheetViews>
  <sheetFormatPr defaultRowHeight="15" x14ac:dyDescent="0.25"/>
  <cols>
    <col min="1" max="1" width="13.140625" style="196" customWidth="1"/>
    <col min="2" max="2" width="9.140625" style="196"/>
    <col min="3" max="3" width="9.140625" style="196" customWidth="1"/>
    <col min="4" max="16384" width="9.140625" style="196"/>
  </cols>
  <sheetData>
    <row r="1" spans="1:15" x14ac:dyDescent="0.25">
      <c r="A1" s="230" t="s">
        <v>140</v>
      </c>
    </row>
    <row r="2" spans="1:15" x14ac:dyDescent="0.25">
      <c r="A2" s="231" t="s">
        <v>93</v>
      </c>
      <c r="B2" s="232"/>
      <c r="C2" s="232"/>
      <c r="D2" s="232"/>
      <c r="E2" s="233" t="s">
        <v>111</v>
      </c>
      <c r="F2" s="234"/>
      <c r="G2" s="234"/>
      <c r="H2" s="234"/>
      <c r="I2" s="235" t="s">
        <v>112</v>
      </c>
      <c r="J2" s="236"/>
      <c r="K2" s="236"/>
      <c r="L2" s="236"/>
    </row>
    <row r="3" spans="1:15" s="192" customFormat="1" x14ac:dyDescent="0.25">
      <c r="A3" s="237" t="s">
        <v>103</v>
      </c>
      <c r="B3" t="s">
        <v>192</v>
      </c>
      <c r="C3" s="237" t="s">
        <v>104</v>
      </c>
      <c r="D3" t="s">
        <v>200</v>
      </c>
      <c r="E3" s="237" t="s">
        <v>103</v>
      </c>
      <c r="F3" t="s">
        <v>216</v>
      </c>
      <c r="G3" s="237" t="s">
        <v>104</v>
      </c>
      <c r="H3" t="s">
        <v>220</v>
      </c>
      <c r="I3" s="237" t="s">
        <v>103</v>
      </c>
      <c r="J3" t="s">
        <v>224</v>
      </c>
      <c r="K3" s="237" t="s">
        <v>104</v>
      </c>
      <c r="L3" t="s">
        <v>228</v>
      </c>
      <c r="M3" s="192" t="s">
        <v>513</v>
      </c>
      <c r="N3" s="192" t="s">
        <v>515</v>
      </c>
      <c r="O3" s="192" t="s">
        <v>517</v>
      </c>
    </row>
    <row r="4" spans="1:15" s="192" customFormat="1" x14ac:dyDescent="0.25">
      <c r="A4" s="237" t="s">
        <v>94</v>
      </c>
      <c r="B4" t="s">
        <v>193</v>
      </c>
      <c r="C4" s="237" t="s">
        <v>95</v>
      </c>
      <c r="D4" t="s">
        <v>201</v>
      </c>
      <c r="E4" s="237" t="s">
        <v>94</v>
      </c>
      <c r="F4" t="s">
        <v>217</v>
      </c>
      <c r="G4" s="237" t="s">
        <v>95</v>
      </c>
      <c r="H4" t="s">
        <v>221</v>
      </c>
      <c r="I4" s="237" t="s">
        <v>94</v>
      </c>
      <c r="J4" t="s">
        <v>225</v>
      </c>
      <c r="K4" s="237" t="s">
        <v>95</v>
      </c>
      <c r="L4" t="s">
        <v>229</v>
      </c>
      <c r="M4" s="192" t="s">
        <v>514</v>
      </c>
      <c r="N4" s="192" t="s">
        <v>516</v>
      </c>
      <c r="O4" s="192" t="s">
        <v>518</v>
      </c>
    </row>
    <row r="5" spans="1:15" s="192" customFormat="1" x14ac:dyDescent="0.25">
      <c r="A5" s="237" t="s">
        <v>97</v>
      </c>
      <c r="B5" t="s">
        <v>194</v>
      </c>
      <c r="C5" s="237" t="s">
        <v>98</v>
      </c>
      <c r="D5" t="s">
        <v>202</v>
      </c>
      <c r="E5" s="237" t="s">
        <v>97</v>
      </c>
      <c r="F5" t="s">
        <v>218</v>
      </c>
      <c r="G5" s="237" t="s">
        <v>98</v>
      </c>
      <c r="H5" t="s">
        <v>222</v>
      </c>
      <c r="I5" s="237" t="s">
        <v>97</v>
      </c>
      <c r="J5" t="s">
        <v>226</v>
      </c>
      <c r="K5" s="237" t="s">
        <v>98</v>
      </c>
      <c r="L5" t="s">
        <v>230</v>
      </c>
    </row>
    <row r="6" spans="1:15" s="192" customFormat="1" x14ac:dyDescent="0.25">
      <c r="A6" s="237" t="s">
        <v>99</v>
      </c>
      <c r="B6" t="s">
        <v>195</v>
      </c>
      <c r="C6" s="237" t="s">
        <v>100</v>
      </c>
      <c r="D6" t="s">
        <v>203</v>
      </c>
      <c r="E6" s="237" t="s">
        <v>99</v>
      </c>
      <c r="F6" t="s">
        <v>219</v>
      </c>
      <c r="G6" s="237" t="s">
        <v>100</v>
      </c>
      <c r="H6" t="s">
        <v>223</v>
      </c>
      <c r="I6" s="237" t="s">
        <v>99</v>
      </c>
      <c r="J6" t="s">
        <v>227</v>
      </c>
      <c r="K6" s="237" t="s">
        <v>100</v>
      </c>
      <c r="L6" t="s">
        <v>231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M3" sqref="M3:O4"/>
    </sheetView>
  </sheetViews>
  <sheetFormatPr defaultRowHeight="15" x14ac:dyDescent="0.25"/>
  <cols>
    <col min="1" max="1" width="11.140625" style="196" customWidth="1"/>
    <col min="2" max="16384" width="9.140625" style="196"/>
  </cols>
  <sheetData>
    <row r="1" spans="1:15" x14ac:dyDescent="0.25">
      <c r="A1" s="230" t="s">
        <v>137</v>
      </c>
    </row>
    <row r="2" spans="1:15" x14ac:dyDescent="0.25">
      <c r="A2" s="231" t="s">
        <v>93</v>
      </c>
      <c r="B2" s="232"/>
      <c r="C2" s="232"/>
      <c r="D2" s="232"/>
      <c r="E2" s="233" t="s">
        <v>111</v>
      </c>
      <c r="F2" s="234"/>
      <c r="G2" s="234"/>
      <c r="H2" s="234"/>
      <c r="I2" s="235" t="s">
        <v>112</v>
      </c>
      <c r="J2" s="236"/>
      <c r="K2" s="236"/>
      <c r="L2" s="236"/>
    </row>
    <row r="3" spans="1:15" s="192" customFormat="1" x14ac:dyDescent="0.25">
      <c r="A3" s="237" t="s">
        <v>103</v>
      </c>
      <c r="B3" t="s">
        <v>196</v>
      </c>
      <c r="C3" s="237" t="s">
        <v>104</v>
      </c>
      <c r="D3" t="s">
        <v>204</v>
      </c>
      <c r="E3" s="237" t="s">
        <v>103</v>
      </c>
      <c r="F3" t="s">
        <v>232</v>
      </c>
      <c r="G3" s="237" t="s">
        <v>104</v>
      </c>
      <c r="H3" t="s">
        <v>236</v>
      </c>
      <c r="I3" s="237" t="s">
        <v>103</v>
      </c>
      <c r="J3" t="s">
        <v>240</v>
      </c>
      <c r="K3" s="237" t="s">
        <v>104</v>
      </c>
      <c r="L3" t="s">
        <v>244</v>
      </c>
      <c r="M3" s="192" t="s">
        <v>513</v>
      </c>
      <c r="N3" s="192" t="s">
        <v>515</v>
      </c>
      <c r="O3" s="192" t="s">
        <v>517</v>
      </c>
    </row>
    <row r="4" spans="1:15" s="192" customFormat="1" x14ac:dyDescent="0.25">
      <c r="A4" s="237" t="s">
        <v>94</v>
      </c>
      <c r="B4" t="s">
        <v>197</v>
      </c>
      <c r="C4" s="237" t="s">
        <v>95</v>
      </c>
      <c r="D4" t="s">
        <v>205</v>
      </c>
      <c r="E4" s="237" t="s">
        <v>94</v>
      </c>
      <c r="F4" t="s">
        <v>233</v>
      </c>
      <c r="G4" s="237" t="s">
        <v>95</v>
      </c>
      <c r="H4" t="s">
        <v>237</v>
      </c>
      <c r="I4" s="237" t="s">
        <v>94</v>
      </c>
      <c r="J4" t="s">
        <v>241</v>
      </c>
      <c r="K4" s="237" t="s">
        <v>95</v>
      </c>
      <c r="L4" t="s">
        <v>245</v>
      </c>
      <c r="M4" s="192" t="s">
        <v>514</v>
      </c>
      <c r="N4" s="192" t="s">
        <v>516</v>
      </c>
      <c r="O4" s="192" t="s">
        <v>518</v>
      </c>
    </row>
    <row r="5" spans="1:15" s="192" customFormat="1" x14ac:dyDescent="0.25">
      <c r="A5" s="237" t="s">
        <v>97</v>
      </c>
      <c r="B5" t="s">
        <v>198</v>
      </c>
      <c r="C5" s="237" t="s">
        <v>98</v>
      </c>
      <c r="D5" t="s">
        <v>206</v>
      </c>
      <c r="E5" s="237" t="s">
        <v>97</v>
      </c>
      <c r="F5" t="s">
        <v>234</v>
      </c>
      <c r="G5" s="237" t="s">
        <v>98</v>
      </c>
      <c r="H5" t="s">
        <v>238</v>
      </c>
      <c r="I5" s="237" t="s">
        <v>97</v>
      </c>
      <c r="J5" t="s">
        <v>242</v>
      </c>
      <c r="K5" s="237" t="s">
        <v>98</v>
      </c>
      <c r="L5" t="s">
        <v>246</v>
      </c>
    </row>
    <row r="6" spans="1:15" s="192" customFormat="1" x14ac:dyDescent="0.25">
      <c r="A6" s="237" t="s">
        <v>99</v>
      </c>
      <c r="B6" t="s">
        <v>199</v>
      </c>
      <c r="C6" s="237" t="s">
        <v>100</v>
      </c>
      <c r="D6" t="s">
        <v>207</v>
      </c>
      <c r="E6" s="237" t="s">
        <v>99</v>
      </c>
      <c r="F6" t="s">
        <v>235</v>
      </c>
      <c r="G6" s="237" t="s">
        <v>100</v>
      </c>
      <c r="H6" t="s">
        <v>239</v>
      </c>
      <c r="I6" s="237" t="s">
        <v>99</v>
      </c>
      <c r="J6" t="s">
        <v>243</v>
      </c>
      <c r="K6" s="237" t="s">
        <v>100</v>
      </c>
      <c r="L6" t="s">
        <v>247</v>
      </c>
    </row>
    <row r="7" spans="1:15" s="192" customFormat="1" x14ac:dyDescent="0.25">
      <c r="A7" s="193"/>
      <c r="B7" s="195"/>
    </row>
    <row r="8" spans="1:15" s="192" customFormat="1" x14ac:dyDescent="0.25">
      <c r="A8" s="193"/>
      <c r="B8" s="195"/>
    </row>
    <row r="9" spans="1:15" s="192" customFormat="1" x14ac:dyDescent="0.25">
      <c r="A9" s="193"/>
      <c r="B9" s="195"/>
    </row>
    <row r="10" spans="1:15" s="192" customFormat="1" x14ac:dyDescent="0.25">
      <c r="A10" s="193"/>
      <c r="B10" s="195"/>
    </row>
    <row r="11" spans="1:15" s="192" customFormat="1" x14ac:dyDescent="0.25">
      <c r="A11" s="193"/>
      <c r="B11" s="195"/>
    </row>
    <row r="12" spans="1:15" s="192" customFormat="1" x14ac:dyDescent="0.25">
      <c r="A12" s="193"/>
      <c r="B12" s="195"/>
    </row>
    <row r="13" spans="1:15" s="192" customFormat="1" x14ac:dyDescent="0.25">
      <c r="A13" s="193"/>
      <c r="B13" s="195"/>
    </row>
    <row r="14" spans="1:15" s="192" customFormat="1" x14ac:dyDescent="0.25">
      <c r="A14" s="193"/>
      <c r="B14" s="195"/>
    </row>
    <row r="15" spans="1:15" s="192" customFormat="1" x14ac:dyDescent="0.25">
      <c r="A15" s="193"/>
      <c r="B15" s="195"/>
    </row>
    <row r="16" spans="1:15" s="192" customFormat="1" x14ac:dyDescent="0.25">
      <c r="A16" s="193"/>
      <c r="B16" s="195"/>
    </row>
    <row r="17" spans="1:2" s="192" customFormat="1" x14ac:dyDescent="0.25">
      <c r="A17" s="193"/>
      <c r="B17" s="195"/>
    </row>
    <row r="18" spans="1:2" s="192" customFormat="1" x14ac:dyDescent="0.25">
      <c r="A18" s="193"/>
      <c r="B18" s="195"/>
    </row>
    <row r="19" spans="1:2" s="192" customFormat="1" x14ac:dyDescent="0.25">
      <c r="A19" s="193"/>
      <c r="B19" s="195"/>
    </row>
    <row r="20" spans="1:2" s="192" customFormat="1" x14ac:dyDescent="0.25">
      <c r="A20" s="193"/>
      <c r="B20" s="195"/>
    </row>
    <row r="21" spans="1:2" s="192" customFormat="1" x14ac:dyDescent="0.25">
      <c r="A21" s="193"/>
      <c r="B21" s="195"/>
    </row>
    <row r="22" spans="1:2" s="192" customFormat="1" x14ac:dyDescent="0.25">
      <c r="A22" s="193"/>
      <c r="B22" s="195"/>
    </row>
    <row r="23" spans="1:2" s="192" customFormat="1" x14ac:dyDescent="0.25">
      <c r="A23" s="193"/>
      <c r="B23" s="195"/>
    </row>
    <row r="24" spans="1:2" s="192" customFormat="1" x14ac:dyDescent="0.25">
      <c r="A24" s="193"/>
      <c r="B24" s="195"/>
    </row>
    <row r="25" spans="1:2" s="192" customFormat="1" x14ac:dyDescent="0.25">
      <c r="A25" s="193"/>
      <c r="B25" s="195"/>
    </row>
    <row r="26" spans="1:2" s="192" customFormat="1" x14ac:dyDescent="0.25">
      <c r="A26" s="193"/>
      <c r="B26" s="195"/>
    </row>
    <row r="27" spans="1:2" s="192" customFormat="1" x14ac:dyDescent="0.25">
      <c r="A27" s="193"/>
      <c r="B27" s="195"/>
    </row>
    <row r="28" spans="1:2" s="192" customFormat="1" x14ac:dyDescent="0.25">
      <c r="A28" s="193"/>
      <c r="B28" s="195"/>
    </row>
    <row r="29" spans="1:2" s="192" customFormat="1" x14ac:dyDescent="0.25">
      <c r="A29" s="193"/>
      <c r="B29" s="195"/>
    </row>
  </sheetData>
  <sortState ref="A3:B7">
    <sortCondition ref="A3:A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M3" sqref="M3:O4"/>
    </sheetView>
  </sheetViews>
  <sheetFormatPr defaultRowHeight="15" x14ac:dyDescent="0.25"/>
  <cols>
    <col min="1" max="16384" width="9.140625" style="196"/>
  </cols>
  <sheetData>
    <row r="1" spans="1:15" x14ac:dyDescent="0.25">
      <c r="A1" s="230" t="s">
        <v>138</v>
      </c>
    </row>
    <row r="2" spans="1:15" x14ac:dyDescent="0.25">
      <c r="A2" s="247" t="s">
        <v>93</v>
      </c>
      <c r="B2" s="248"/>
      <c r="C2" s="248"/>
      <c r="D2" s="248"/>
      <c r="E2" s="249" t="s">
        <v>111</v>
      </c>
      <c r="F2" s="250"/>
      <c r="G2" s="250"/>
      <c r="H2" s="250"/>
      <c r="I2" s="251" t="s">
        <v>112</v>
      </c>
      <c r="J2" s="252"/>
      <c r="K2" s="252"/>
      <c r="L2" s="252"/>
    </row>
    <row r="3" spans="1:15" s="192" customFormat="1" x14ac:dyDescent="0.25">
      <c r="A3" s="237" t="s">
        <v>103</v>
      </c>
      <c r="B3" t="s">
        <v>168</v>
      </c>
      <c r="C3" s="237" t="s">
        <v>104</v>
      </c>
      <c r="D3" t="s">
        <v>172</v>
      </c>
      <c r="E3" s="237" t="s">
        <v>103</v>
      </c>
      <c r="F3" t="s">
        <v>176</v>
      </c>
      <c r="G3" s="237" t="s">
        <v>104</v>
      </c>
      <c r="H3" t="s">
        <v>180</v>
      </c>
      <c r="I3" s="237" t="s">
        <v>103</v>
      </c>
      <c r="J3" t="s">
        <v>184</v>
      </c>
      <c r="K3" s="237" t="s">
        <v>104</v>
      </c>
      <c r="L3" t="s">
        <v>188</v>
      </c>
      <c r="M3" s="192" t="s">
        <v>513</v>
      </c>
      <c r="N3" s="192" t="s">
        <v>515</v>
      </c>
      <c r="O3" s="192" t="s">
        <v>517</v>
      </c>
    </row>
    <row r="4" spans="1:15" s="192" customFormat="1" x14ac:dyDescent="0.25">
      <c r="A4" s="237" t="s">
        <v>94</v>
      </c>
      <c r="B4" t="s">
        <v>169</v>
      </c>
      <c r="C4" s="237" t="s">
        <v>95</v>
      </c>
      <c r="D4" t="s">
        <v>173</v>
      </c>
      <c r="E4" s="237" t="s">
        <v>94</v>
      </c>
      <c r="F4" t="s">
        <v>177</v>
      </c>
      <c r="G4" s="237" t="s">
        <v>95</v>
      </c>
      <c r="H4" t="s">
        <v>181</v>
      </c>
      <c r="I4" s="237" t="s">
        <v>94</v>
      </c>
      <c r="J4" t="s">
        <v>185</v>
      </c>
      <c r="K4" s="237" t="s">
        <v>95</v>
      </c>
      <c r="L4" t="s">
        <v>189</v>
      </c>
      <c r="M4" s="192" t="s">
        <v>514</v>
      </c>
      <c r="N4" s="192" t="s">
        <v>516</v>
      </c>
      <c r="O4" s="192" t="s">
        <v>518</v>
      </c>
    </row>
    <row r="5" spans="1:15" s="192" customFormat="1" x14ac:dyDescent="0.25">
      <c r="A5" s="237" t="s">
        <v>97</v>
      </c>
      <c r="B5" t="s">
        <v>170</v>
      </c>
      <c r="C5" s="237" t="s">
        <v>98</v>
      </c>
      <c r="D5" t="s">
        <v>174</v>
      </c>
      <c r="E5" s="237" t="s">
        <v>97</v>
      </c>
      <c r="F5" t="s">
        <v>178</v>
      </c>
      <c r="G5" s="237" t="s">
        <v>98</v>
      </c>
      <c r="H5" t="s">
        <v>182</v>
      </c>
      <c r="I5" s="237" t="s">
        <v>97</v>
      </c>
      <c r="J5" t="s">
        <v>186</v>
      </c>
      <c r="K5" s="237" t="s">
        <v>98</v>
      </c>
      <c r="L5" t="s">
        <v>190</v>
      </c>
    </row>
    <row r="6" spans="1:15" s="192" customFormat="1" x14ac:dyDescent="0.25">
      <c r="A6" s="237" t="s">
        <v>99</v>
      </c>
      <c r="B6" t="s">
        <v>171</v>
      </c>
      <c r="C6" s="237" t="s">
        <v>100</v>
      </c>
      <c r="D6" t="s">
        <v>175</v>
      </c>
      <c r="E6" s="237" t="s">
        <v>99</v>
      </c>
      <c r="F6" t="s">
        <v>179</v>
      </c>
      <c r="G6" s="237" t="s">
        <v>100</v>
      </c>
      <c r="H6" t="s">
        <v>183</v>
      </c>
      <c r="I6" s="237" t="s">
        <v>99</v>
      </c>
      <c r="J6" t="s">
        <v>187</v>
      </c>
      <c r="K6" s="237" t="s">
        <v>100</v>
      </c>
      <c r="L6" t="s">
        <v>191</v>
      </c>
    </row>
    <row r="7" spans="1:15" x14ac:dyDescent="0.25">
      <c r="A7" s="237"/>
      <c r="B7"/>
      <c r="C7" s="237"/>
      <c r="D7"/>
      <c r="E7" s="237"/>
      <c r="F7"/>
      <c r="G7" s="237"/>
      <c r="H7"/>
      <c r="I7" s="237"/>
      <c r="J7"/>
      <c r="K7" s="237"/>
      <c r="L7"/>
    </row>
    <row r="8" spans="1:15" x14ac:dyDescent="0.25">
      <c r="A8" s="237"/>
      <c r="B8"/>
      <c r="C8" s="237"/>
      <c r="D8"/>
      <c r="E8" s="237"/>
      <c r="F8"/>
      <c r="G8" s="237"/>
      <c r="H8"/>
      <c r="I8" s="237"/>
      <c r="J8"/>
      <c r="K8" s="237"/>
      <c r="L8"/>
    </row>
    <row r="9" spans="1:15" x14ac:dyDescent="0.25">
      <c r="A9" s="237"/>
      <c r="B9"/>
      <c r="C9" s="237"/>
      <c r="D9"/>
      <c r="E9" s="237"/>
      <c r="F9"/>
      <c r="G9" s="237"/>
      <c r="H9"/>
      <c r="I9" s="237"/>
      <c r="J9"/>
      <c r="K9" s="237"/>
      <c r="L9"/>
    </row>
    <row r="10" spans="1:15" x14ac:dyDescent="0.25">
      <c r="A10" s="237"/>
      <c r="B10"/>
      <c r="C10" s="237"/>
      <c r="D10"/>
      <c r="E10" s="237"/>
      <c r="F10"/>
      <c r="G10" s="237"/>
      <c r="H10"/>
      <c r="I10" s="237"/>
      <c r="J10"/>
      <c r="K10" s="237"/>
      <c r="L10"/>
    </row>
    <row r="11" spans="1:15" x14ac:dyDescent="0.25">
      <c r="A11" s="237"/>
      <c r="B11"/>
      <c r="C11" s="237"/>
      <c r="D11"/>
      <c r="E11" s="237"/>
      <c r="F11"/>
      <c r="G11" s="237"/>
      <c r="H11"/>
      <c r="I11" s="237"/>
      <c r="J11"/>
      <c r="K11" s="237"/>
      <c r="L11"/>
    </row>
    <row r="12" spans="1:15" x14ac:dyDescent="0.25">
      <c r="A12" s="253"/>
      <c r="B12"/>
      <c r="C12" s="253"/>
      <c r="D12"/>
      <c r="E12" s="253"/>
      <c r="F12"/>
      <c r="G12" s="253"/>
      <c r="H12"/>
      <c r="I12" s="253"/>
      <c r="J12"/>
      <c r="K12" s="253"/>
      <c r="L12"/>
    </row>
    <row r="13" spans="1:15" x14ac:dyDescent="0.25">
      <c r="A13" s="253"/>
      <c r="B13"/>
      <c r="C13" s="253"/>
      <c r="D13"/>
      <c r="E13" s="253"/>
      <c r="F13"/>
      <c r="G13" s="253"/>
      <c r="H13"/>
      <c r="I13" s="253"/>
      <c r="J13"/>
      <c r="K13" s="253"/>
      <c r="L13"/>
    </row>
    <row r="14" spans="1:15" x14ac:dyDescent="0.25">
      <c r="A14" s="253"/>
      <c r="B14"/>
      <c r="C14" s="253"/>
      <c r="D14"/>
      <c r="E14" s="253"/>
      <c r="F14"/>
      <c r="G14" s="253"/>
      <c r="H14"/>
      <c r="I14" s="253"/>
      <c r="J14"/>
      <c r="K14" s="253"/>
      <c r="L14"/>
    </row>
    <row r="15" spans="1:15" x14ac:dyDescent="0.25">
      <c r="A15" s="253"/>
      <c r="B15"/>
      <c r="C15" s="253"/>
      <c r="D15"/>
      <c r="E15" s="253"/>
      <c r="F15"/>
      <c r="G15" s="253"/>
      <c r="H15"/>
      <c r="I15" s="253"/>
      <c r="J15"/>
      <c r="K15" s="253"/>
      <c r="L15"/>
    </row>
    <row r="16" spans="1:15" x14ac:dyDescent="0.25">
      <c r="A16" s="253"/>
      <c r="B16"/>
      <c r="C16" s="253"/>
      <c r="D16"/>
      <c r="E16" s="253"/>
      <c r="F16"/>
      <c r="G16" s="253"/>
      <c r="H16"/>
      <c r="I16" s="253"/>
      <c r="J16"/>
      <c r="K16" s="253"/>
      <c r="L16"/>
    </row>
    <row r="17" spans="1:12" x14ac:dyDescent="0.25">
      <c r="A17" s="253"/>
      <c r="B17"/>
      <c r="C17" s="253"/>
      <c r="D17"/>
      <c r="E17" s="253"/>
      <c r="F17"/>
      <c r="G17" s="253"/>
      <c r="H17"/>
      <c r="I17" s="253"/>
      <c r="J17" s="195"/>
      <c r="K17" s="253"/>
      <c r="L17" s="192"/>
    </row>
    <row r="18" spans="1:12" x14ac:dyDescent="0.25">
      <c r="A18" s="253"/>
      <c r="B18"/>
      <c r="C18" s="253"/>
      <c r="D18"/>
      <c r="E18" s="253"/>
      <c r="F18"/>
      <c r="G18" s="253"/>
      <c r="H18"/>
      <c r="I18" s="253"/>
      <c r="J18" s="195"/>
      <c r="K18" s="253"/>
      <c r="L18" s="192"/>
    </row>
    <row r="19" spans="1:12" x14ac:dyDescent="0.25">
      <c r="A19" s="253"/>
      <c r="B19"/>
      <c r="C19" s="253"/>
      <c r="D19"/>
      <c r="E19" s="253"/>
      <c r="F19"/>
      <c r="G19" s="253"/>
      <c r="H19"/>
      <c r="I19" s="253"/>
      <c r="J19" s="195"/>
      <c r="K19" s="253"/>
      <c r="L19" s="192"/>
    </row>
    <row r="20" spans="1:12" x14ac:dyDescent="0.25">
      <c r="A20" s="253"/>
      <c r="B20"/>
      <c r="C20" s="253"/>
      <c r="D20"/>
      <c r="E20" s="253"/>
      <c r="F20"/>
      <c r="G20" s="253"/>
      <c r="H20"/>
      <c r="I20" s="253"/>
      <c r="J20" s="195"/>
      <c r="K20" s="253"/>
      <c r="L20" s="192"/>
    </row>
    <row r="21" spans="1:12" x14ac:dyDescent="0.25">
      <c r="A21" s="193"/>
      <c r="B21" s="195"/>
      <c r="C21" s="192"/>
      <c r="D21" s="192"/>
      <c r="E21" s="253"/>
      <c r="F21"/>
      <c r="G21" s="253"/>
      <c r="H21"/>
      <c r="I21" s="192"/>
      <c r="J21" s="192"/>
      <c r="K21" s="192"/>
      <c r="L21" s="192"/>
    </row>
    <row r="22" spans="1:12" x14ac:dyDescent="0.25">
      <c r="A22" s="193"/>
      <c r="B22" s="195"/>
      <c r="C22" s="192"/>
      <c r="D22" s="192"/>
      <c r="E22" s="253"/>
      <c r="F22"/>
      <c r="G22" s="253"/>
      <c r="H22"/>
      <c r="I22" s="192"/>
      <c r="J22" s="192"/>
      <c r="K22" s="192"/>
      <c r="L22" s="19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M3" sqref="M3:O4"/>
    </sheetView>
  </sheetViews>
  <sheetFormatPr defaultRowHeight="15" x14ac:dyDescent="0.25"/>
  <cols>
    <col min="1" max="16384" width="9.140625" style="196"/>
  </cols>
  <sheetData>
    <row r="1" spans="1:15" x14ac:dyDescent="0.25">
      <c r="A1" s="230" t="s">
        <v>139</v>
      </c>
    </row>
    <row r="2" spans="1:15" x14ac:dyDescent="0.25">
      <c r="A2" s="231" t="s">
        <v>93</v>
      </c>
      <c r="B2" s="232"/>
      <c r="C2" s="232"/>
      <c r="D2" s="232"/>
      <c r="E2" s="233" t="s">
        <v>111</v>
      </c>
      <c r="F2" s="234"/>
      <c r="G2" s="234"/>
      <c r="H2" s="234"/>
      <c r="I2" s="235" t="s">
        <v>112</v>
      </c>
      <c r="J2" s="236"/>
      <c r="K2" s="236"/>
      <c r="L2" s="236"/>
    </row>
    <row r="3" spans="1:15" s="192" customFormat="1" x14ac:dyDescent="0.25">
      <c r="A3" s="237" t="s">
        <v>103</v>
      </c>
      <c r="B3" t="s">
        <v>208</v>
      </c>
      <c r="C3" s="237" t="s">
        <v>104</v>
      </c>
      <c r="D3" t="s">
        <v>212</v>
      </c>
      <c r="E3" s="237" t="s">
        <v>103</v>
      </c>
      <c r="F3" t="s">
        <v>248</v>
      </c>
      <c r="G3" s="237" t="s">
        <v>104</v>
      </c>
      <c r="H3" t="s">
        <v>252</v>
      </c>
      <c r="I3" s="237" t="s">
        <v>103</v>
      </c>
      <c r="J3" t="s">
        <v>256</v>
      </c>
      <c r="K3" s="237" t="s">
        <v>104</v>
      </c>
      <c r="L3" t="s">
        <v>260</v>
      </c>
      <c r="M3" s="192" t="s">
        <v>513</v>
      </c>
      <c r="N3" s="192" t="s">
        <v>515</v>
      </c>
      <c r="O3" s="192" t="s">
        <v>517</v>
      </c>
    </row>
    <row r="4" spans="1:15" s="192" customFormat="1" x14ac:dyDescent="0.25">
      <c r="A4" s="237" t="s">
        <v>94</v>
      </c>
      <c r="B4" t="s">
        <v>209</v>
      </c>
      <c r="C4" s="237" t="s">
        <v>95</v>
      </c>
      <c r="D4" t="s">
        <v>213</v>
      </c>
      <c r="E4" s="237" t="s">
        <v>94</v>
      </c>
      <c r="F4" t="s">
        <v>249</v>
      </c>
      <c r="G4" s="237" t="s">
        <v>95</v>
      </c>
      <c r="H4" t="s">
        <v>253</v>
      </c>
      <c r="I4" s="237" t="s">
        <v>94</v>
      </c>
      <c r="J4" t="s">
        <v>257</v>
      </c>
      <c r="K4" s="237" t="s">
        <v>95</v>
      </c>
      <c r="L4" t="s">
        <v>261</v>
      </c>
      <c r="M4" s="192" t="s">
        <v>514</v>
      </c>
      <c r="N4" s="192" t="s">
        <v>516</v>
      </c>
      <c r="O4" s="192" t="s">
        <v>518</v>
      </c>
    </row>
    <row r="5" spans="1:15" s="192" customFormat="1" x14ac:dyDescent="0.25">
      <c r="A5" s="237" t="s">
        <v>97</v>
      </c>
      <c r="B5" t="s">
        <v>210</v>
      </c>
      <c r="C5" s="237" t="s">
        <v>98</v>
      </c>
      <c r="D5" t="s">
        <v>214</v>
      </c>
      <c r="E5" s="237" t="s">
        <v>97</v>
      </c>
      <c r="F5" t="s">
        <v>250</v>
      </c>
      <c r="G5" s="237" t="s">
        <v>98</v>
      </c>
      <c r="H5" t="s">
        <v>254</v>
      </c>
      <c r="I5" s="237" t="s">
        <v>97</v>
      </c>
      <c r="J5" t="s">
        <v>258</v>
      </c>
      <c r="K5" s="237" t="s">
        <v>98</v>
      </c>
      <c r="L5" t="s">
        <v>262</v>
      </c>
    </row>
    <row r="6" spans="1:15" s="192" customFormat="1" x14ac:dyDescent="0.25">
      <c r="A6" s="237" t="s">
        <v>99</v>
      </c>
      <c r="B6" t="s">
        <v>211</v>
      </c>
      <c r="C6" s="237" t="s">
        <v>100</v>
      </c>
      <c r="D6" t="s">
        <v>215</v>
      </c>
      <c r="E6" s="237" t="s">
        <v>99</v>
      </c>
      <c r="F6" t="s">
        <v>251</v>
      </c>
      <c r="G6" s="237" t="s">
        <v>100</v>
      </c>
      <c r="H6" t="s">
        <v>255</v>
      </c>
      <c r="I6" s="237" t="s">
        <v>99</v>
      </c>
      <c r="J6" t="s">
        <v>259</v>
      </c>
      <c r="K6" s="237" t="s">
        <v>100</v>
      </c>
      <c r="L6" t="s">
        <v>263</v>
      </c>
    </row>
    <row r="16" spans="1:15" x14ac:dyDescent="0.25">
      <c r="G16" s="192"/>
      <c r="H16" s="19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L97"/>
  <sheetViews>
    <sheetView showGridLines="0" showRowColHeaders="0" workbookViewId="0">
      <selection activeCell="B7" sqref="B7:AC7"/>
    </sheetView>
  </sheetViews>
  <sheetFormatPr defaultColWidth="0" defaultRowHeight="15" customHeight="1" zeroHeight="1" x14ac:dyDescent="0.2"/>
  <cols>
    <col min="1" max="1" width="9.140625" style="29" customWidth="1"/>
    <col min="2" max="2" width="6.7109375" style="29" customWidth="1"/>
    <col min="3" max="8" width="3.85546875" style="29" customWidth="1"/>
    <col min="9" max="9" width="1.85546875" style="29" customWidth="1"/>
    <col min="10" max="10" width="6.7109375" style="29" customWidth="1"/>
    <col min="11" max="16" width="3.85546875" style="29" customWidth="1"/>
    <col min="17" max="17" width="2" style="29" customWidth="1"/>
    <col min="18" max="18" width="6.7109375" style="29" customWidth="1"/>
    <col min="19" max="24" width="3.85546875" style="29" customWidth="1"/>
    <col min="25" max="25" width="1.7109375" style="29" customWidth="1"/>
    <col min="26" max="26" width="2.7109375" style="29" customWidth="1"/>
    <col min="27" max="27" width="6.7109375" style="29" customWidth="1"/>
    <col min="28" max="28" width="30.7109375" style="29" customWidth="1"/>
    <col min="29" max="29" width="2.140625" style="29" customWidth="1"/>
    <col min="30" max="30" width="4.7109375" style="29" customWidth="1"/>
    <col min="31" max="61" width="4.7109375" style="29" hidden="1" customWidth="1"/>
    <col min="62" max="62" width="11.7109375" style="29" hidden="1" customWidth="1"/>
    <col min="63" max="64" width="4.7109375" style="29" hidden="1" customWidth="1"/>
    <col min="65" max="90" width="0" style="29" hidden="1" customWidth="1"/>
    <col min="91" max="16384" width="4.7109375" style="29" hidden="1"/>
  </cols>
  <sheetData>
    <row r="1" spans="1:90" ht="9.9499999999999993" customHeight="1" thickBot="1" x14ac:dyDescent="0.25">
      <c r="A1" s="26"/>
      <c r="B1" s="281" t="s">
        <v>24</v>
      </c>
      <c r="C1" s="281"/>
      <c r="D1" s="281"/>
      <c r="E1" s="281"/>
      <c r="F1" s="281"/>
      <c r="G1" s="281"/>
      <c r="H1" s="281"/>
      <c r="I1" s="281"/>
      <c r="J1" s="281"/>
      <c r="K1" s="281"/>
      <c r="L1" s="281"/>
      <c r="M1" s="281"/>
      <c r="N1" s="281"/>
      <c r="O1" s="281"/>
      <c r="P1" s="281"/>
      <c r="Q1" s="281"/>
      <c r="R1" s="281"/>
      <c r="S1" s="281"/>
      <c r="T1" s="281"/>
      <c r="U1" s="27"/>
      <c r="V1" s="27"/>
      <c r="W1" s="27"/>
      <c r="X1" s="27"/>
      <c r="Y1" s="27"/>
      <c r="Z1" s="27"/>
      <c r="AA1" s="27"/>
      <c r="AB1" s="283"/>
      <c r="AC1" s="283"/>
      <c r="AD1" s="27"/>
      <c r="AE1" s="28"/>
    </row>
    <row r="2" spans="1:90" ht="39.950000000000003" customHeight="1" thickBot="1" x14ac:dyDescent="0.25">
      <c r="A2" s="26"/>
      <c r="B2" s="281"/>
      <c r="C2" s="281"/>
      <c r="D2" s="281"/>
      <c r="E2" s="281"/>
      <c r="F2" s="281"/>
      <c r="G2" s="281"/>
      <c r="H2" s="281"/>
      <c r="I2" s="281"/>
      <c r="J2" s="281"/>
      <c r="K2" s="281"/>
      <c r="L2" s="281"/>
      <c r="M2" s="281"/>
      <c r="N2" s="281"/>
      <c r="O2" s="281"/>
      <c r="P2" s="281"/>
      <c r="Q2" s="281"/>
      <c r="R2" s="281"/>
      <c r="S2" s="281"/>
      <c r="T2" s="281"/>
      <c r="U2" s="27"/>
      <c r="V2" s="285" t="s">
        <v>25</v>
      </c>
      <c r="W2" s="286"/>
      <c r="X2" s="286"/>
      <c r="Y2" s="286"/>
      <c r="Z2" s="287"/>
      <c r="AA2" s="27"/>
      <c r="AB2" s="283"/>
      <c r="AC2" s="283"/>
      <c r="AD2" s="27"/>
      <c r="AE2" s="28"/>
      <c r="AO2" s="30"/>
    </row>
    <row r="3" spans="1:90" ht="9.9499999999999993" customHeight="1" x14ac:dyDescent="0.2">
      <c r="A3" s="31"/>
      <c r="B3" s="282"/>
      <c r="C3" s="282"/>
      <c r="D3" s="282"/>
      <c r="E3" s="282"/>
      <c r="F3" s="282"/>
      <c r="G3" s="282"/>
      <c r="H3" s="282"/>
      <c r="I3" s="282"/>
      <c r="J3" s="282"/>
      <c r="K3" s="282"/>
      <c r="L3" s="282"/>
      <c r="M3" s="282"/>
      <c r="N3" s="282"/>
      <c r="O3" s="282"/>
      <c r="P3" s="282"/>
      <c r="Q3" s="282"/>
      <c r="R3" s="282"/>
      <c r="S3" s="282"/>
      <c r="T3" s="282"/>
      <c r="U3" s="32"/>
      <c r="V3" s="33"/>
      <c r="W3" s="32"/>
      <c r="X3" s="32"/>
      <c r="Y3" s="32"/>
      <c r="Z3" s="32"/>
      <c r="AA3" s="32"/>
      <c r="AB3" s="284"/>
      <c r="AC3" s="284"/>
      <c r="AD3" s="32"/>
      <c r="AE3" s="28"/>
      <c r="AO3" s="34"/>
    </row>
    <row r="4" spans="1:90" ht="24.95" customHeight="1" x14ac:dyDescent="0.2">
      <c r="A4" s="35"/>
      <c r="B4" s="36"/>
      <c r="C4" s="36"/>
      <c r="D4" s="36"/>
      <c r="E4" s="36"/>
      <c r="F4" s="36"/>
      <c r="G4" s="36"/>
      <c r="H4" s="36"/>
      <c r="I4" s="36"/>
      <c r="J4" s="36"/>
      <c r="K4" s="36"/>
      <c r="L4" s="36"/>
      <c r="M4" s="36"/>
      <c r="N4" s="36"/>
      <c r="O4" s="36"/>
      <c r="P4" s="37"/>
      <c r="Q4" s="37"/>
      <c r="R4" s="37"/>
      <c r="S4" s="37"/>
      <c r="T4" s="37"/>
      <c r="U4" s="37"/>
      <c r="V4" s="38"/>
      <c r="W4" s="37"/>
      <c r="X4" s="37"/>
      <c r="Y4" s="37"/>
      <c r="Z4" s="37"/>
      <c r="AA4" s="37"/>
      <c r="AB4" s="37"/>
      <c r="AC4" s="37"/>
      <c r="AD4" s="37"/>
      <c r="AE4" s="28"/>
      <c r="AO4" s="34"/>
      <c r="BI4" s="39">
        <f ca="1">NOW()</f>
        <v>42949.443269675925</v>
      </c>
    </row>
    <row r="5" spans="1:90" ht="19.5" customHeight="1" x14ac:dyDescent="0.2">
      <c r="A5" s="40">
        <v>41113</v>
      </c>
      <c r="B5" s="288" t="s">
        <v>26</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37"/>
      <c r="AN5" s="41"/>
      <c r="AO5" s="34"/>
      <c r="BI5" s="42">
        <f ca="1">TODAY()</f>
        <v>42949</v>
      </c>
    </row>
    <row r="6" spans="1:90" ht="19.5" customHeight="1" x14ac:dyDescent="0.2">
      <c r="A6" s="43" t="s">
        <v>27</v>
      </c>
      <c r="B6" s="289" t="str">
        <f>'DATA AWAL'!D4</f>
        <v>SMAN 2 PURWOKERTO</v>
      </c>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37"/>
      <c r="AN6" s="41"/>
      <c r="AO6" s="34"/>
    </row>
    <row r="7" spans="1:90" ht="15" customHeight="1" x14ac:dyDescent="0.2">
      <c r="A7" s="43">
        <f>MONTH(A5)</f>
        <v>7</v>
      </c>
      <c r="B7" s="290" t="str">
        <f>CONCATENATE("TAHUN PELAJARAN ",DATA!Q3)</f>
        <v>TAHUN PELAJARAN 2017-2018</v>
      </c>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37"/>
      <c r="AN7" s="41"/>
      <c r="AO7" s="34"/>
    </row>
    <row r="8" spans="1:90" ht="12.75" customHeight="1" thickBot="1" x14ac:dyDescent="0.25">
      <c r="A8" s="43" t="e">
        <f>MONTH(A6)</f>
        <v>#VALUE!</v>
      </c>
      <c r="B8" s="44"/>
      <c r="C8" s="45"/>
      <c r="D8" s="45"/>
      <c r="E8" s="45"/>
      <c r="F8" s="45"/>
      <c r="G8" s="45"/>
      <c r="H8" s="45"/>
      <c r="I8" s="44"/>
      <c r="J8" s="44"/>
      <c r="K8" s="45"/>
      <c r="L8" s="45"/>
      <c r="M8" s="45"/>
      <c r="N8" s="45"/>
      <c r="O8" s="45"/>
      <c r="P8" s="45"/>
      <c r="Q8" s="44"/>
      <c r="R8" s="44"/>
      <c r="S8" s="45"/>
      <c r="T8" s="45"/>
      <c r="U8" s="45"/>
      <c r="V8" s="45"/>
      <c r="W8" s="45"/>
      <c r="X8" s="45"/>
      <c r="Y8" s="44"/>
      <c r="Z8" s="44"/>
      <c r="AA8" s="44"/>
      <c r="AB8" s="44"/>
      <c r="AC8" s="44"/>
      <c r="AD8" s="37"/>
      <c r="AN8" s="46"/>
      <c r="AO8" s="47"/>
      <c r="BI8" s="42">
        <f>DATE(MID(DATA!Q3,1,4),7,1)</f>
        <v>42917</v>
      </c>
      <c r="BJ8" s="48" t="s">
        <v>28</v>
      </c>
      <c r="BK8" s="29">
        <v>1</v>
      </c>
      <c r="BL8" s="29" t="str">
        <f>IF(BI10=BJ12,"1","2")</f>
        <v>2</v>
      </c>
    </row>
    <row r="9" spans="1:90" ht="18" customHeight="1" x14ac:dyDescent="0.2">
      <c r="A9" s="43">
        <f>IF(A7=7,WEEKDAY(1*CONCATENATE(1,"/",7,"/",MID(DATA!Q3,1,4))),IF(A8=7,WEEKDAY(1*CONCATENATE(7,"/",1,"/",MID(DATA!Q3,1,4))),""))</f>
        <v>7</v>
      </c>
      <c r="B9" s="49" t="s">
        <v>29</v>
      </c>
      <c r="C9" s="275" t="str">
        <f>CONCATENATE("Juli ",MID(DATA!Q3,1,4))</f>
        <v>Juli 2017</v>
      </c>
      <c r="D9" s="275"/>
      <c r="E9" s="275"/>
      <c r="F9" s="275"/>
      <c r="G9" s="275"/>
      <c r="H9" s="276"/>
      <c r="I9" s="44"/>
      <c r="J9" s="49" t="s">
        <v>29</v>
      </c>
      <c r="K9" s="275" t="str">
        <f>CONCATENATE("Agustus ",MID(DATA!Q3,1,4))</f>
        <v>Agustus 2017</v>
      </c>
      <c r="L9" s="275"/>
      <c r="M9" s="275"/>
      <c r="N9" s="275"/>
      <c r="O9" s="275"/>
      <c r="P9" s="276"/>
      <c r="Q9" s="44"/>
      <c r="R9" s="49" t="s">
        <v>29</v>
      </c>
      <c r="S9" s="275" t="str">
        <f>CONCATENATE("September ",MID(DATA!Q3,1,4))</f>
        <v>September 2017</v>
      </c>
      <c r="T9" s="275"/>
      <c r="U9" s="275"/>
      <c r="V9" s="275"/>
      <c r="W9" s="275"/>
      <c r="X9" s="276"/>
      <c r="Y9" s="44"/>
      <c r="Z9" s="277" t="s">
        <v>30</v>
      </c>
      <c r="AA9" s="278"/>
      <c r="AB9" s="278"/>
      <c r="AC9" s="279"/>
      <c r="AD9" s="37"/>
      <c r="AH9" s="280" t="s">
        <v>31</v>
      </c>
      <c r="AI9" s="274"/>
      <c r="AJ9" s="273">
        <v>7</v>
      </c>
      <c r="AK9" s="274"/>
      <c r="AL9" s="273">
        <v>8</v>
      </c>
      <c r="AM9" s="274"/>
      <c r="AN9" s="273">
        <v>9</v>
      </c>
      <c r="AO9" s="274"/>
      <c r="AP9" s="273">
        <v>10</v>
      </c>
      <c r="AQ9" s="274"/>
      <c r="AR9" s="273">
        <v>11</v>
      </c>
      <c r="AS9" s="274"/>
      <c r="AT9" s="273">
        <v>12</v>
      </c>
      <c r="AU9" s="274"/>
      <c r="AV9" s="273">
        <v>1</v>
      </c>
      <c r="AW9" s="274"/>
      <c r="AX9" s="273">
        <v>2</v>
      </c>
      <c r="AY9" s="274"/>
      <c r="AZ9" s="273">
        <v>3</v>
      </c>
      <c r="BA9" s="274"/>
      <c r="BB9" s="273">
        <v>4</v>
      </c>
      <c r="BC9" s="274"/>
      <c r="BD9" s="273">
        <v>5</v>
      </c>
      <c r="BE9" s="274"/>
      <c r="BF9" s="273">
        <v>6</v>
      </c>
      <c r="BG9" s="274"/>
      <c r="BJ9" s="48" t="s">
        <v>32</v>
      </c>
      <c r="BK9" s="29">
        <v>2</v>
      </c>
      <c r="BO9" s="273">
        <v>7</v>
      </c>
      <c r="BP9" s="274"/>
      <c r="BQ9" s="273">
        <v>8</v>
      </c>
      <c r="BR9" s="274"/>
      <c r="BS9" s="273">
        <v>9</v>
      </c>
      <c r="BT9" s="274"/>
      <c r="BU9" s="273">
        <v>10</v>
      </c>
      <c r="BV9" s="274"/>
      <c r="BW9" s="273">
        <v>11</v>
      </c>
      <c r="BX9" s="274"/>
      <c r="BY9" s="273">
        <v>12</v>
      </c>
      <c r="BZ9" s="274"/>
      <c r="CA9" s="273">
        <v>1</v>
      </c>
      <c r="CB9" s="274"/>
      <c r="CC9" s="273">
        <v>2</v>
      </c>
      <c r="CD9" s="274"/>
      <c r="CE9" s="273">
        <v>3</v>
      </c>
      <c r="CF9" s="274"/>
      <c r="CG9" s="273">
        <v>4</v>
      </c>
      <c r="CH9" s="274"/>
      <c r="CI9" s="273">
        <v>5</v>
      </c>
      <c r="CJ9" s="274"/>
      <c r="CK9" s="273">
        <v>6</v>
      </c>
      <c r="CL9" s="274"/>
    </row>
    <row r="10" spans="1:90" ht="12.95" customHeight="1" thickBot="1" x14ac:dyDescent="0.25">
      <c r="A10" s="43">
        <f>IF(A$9=1,1,0)</f>
        <v>0</v>
      </c>
      <c r="B10" s="50" t="s">
        <v>33</v>
      </c>
      <c r="C10" s="51" t="str">
        <f>IF(A10=1,1,"")</f>
        <v/>
      </c>
      <c r="D10" s="51">
        <f>C16+1</f>
        <v>2</v>
      </c>
      <c r="E10" s="51">
        <f>D16+1</f>
        <v>9</v>
      </c>
      <c r="F10" s="51">
        <f>E16+1</f>
        <v>16</v>
      </c>
      <c r="G10" s="51">
        <f>F16+1</f>
        <v>23</v>
      </c>
      <c r="H10" s="30">
        <f>IF(G16=31,"",IF(G16="","",G16+1))</f>
        <v>30</v>
      </c>
      <c r="I10" s="52"/>
      <c r="J10" s="50" t="s">
        <v>34</v>
      </c>
      <c r="K10" s="51" t="str">
        <f>IF(OR(H16=31,G16=31),1,"")</f>
        <v/>
      </c>
      <c r="L10" s="51">
        <f>K16+1</f>
        <v>6</v>
      </c>
      <c r="M10" s="51">
        <f>L16+1</f>
        <v>13</v>
      </c>
      <c r="N10" s="51">
        <f>M16+1</f>
        <v>20</v>
      </c>
      <c r="O10" s="51">
        <f>N16+1</f>
        <v>27</v>
      </c>
      <c r="P10" s="30" t="str">
        <f>IF(O16=31,"",IF(O16="","",O16+1))</f>
        <v/>
      </c>
      <c r="Q10" s="53"/>
      <c r="R10" s="54" t="s">
        <v>34</v>
      </c>
      <c r="S10" s="51" t="str">
        <f>IF(OR(P16=31,O16=31),1,"")</f>
        <v/>
      </c>
      <c r="T10" s="51">
        <f>S16+1</f>
        <v>3</v>
      </c>
      <c r="U10" s="51">
        <f>T16+1</f>
        <v>10</v>
      </c>
      <c r="V10" s="51">
        <f>U16+1</f>
        <v>17</v>
      </c>
      <c r="W10" s="51">
        <f>V16+1</f>
        <v>24</v>
      </c>
      <c r="X10" s="30" t="str">
        <f>IF(W16=30,"",IF(W16="","",W16+1))</f>
        <v/>
      </c>
      <c r="Y10" s="53"/>
      <c r="Z10" s="82"/>
      <c r="AA10" s="55"/>
      <c r="AB10" s="56"/>
      <c r="AC10" s="57"/>
      <c r="AD10" s="37"/>
      <c r="AH10" s="58" t="s">
        <v>35</v>
      </c>
      <c r="AI10" s="59" t="s">
        <v>36</v>
      </c>
      <c r="AJ10" s="58" t="s">
        <v>35</v>
      </c>
      <c r="AK10" s="59" t="s">
        <v>36</v>
      </c>
      <c r="AL10" s="58" t="s">
        <v>35</v>
      </c>
      <c r="AM10" s="59" t="s">
        <v>36</v>
      </c>
      <c r="AN10" s="58" t="s">
        <v>35</v>
      </c>
      <c r="AO10" s="59" t="s">
        <v>36</v>
      </c>
      <c r="AP10" s="58" t="s">
        <v>35</v>
      </c>
      <c r="AQ10" s="59" t="s">
        <v>36</v>
      </c>
      <c r="AR10" s="58" t="s">
        <v>35</v>
      </c>
      <c r="AS10" s="59" t="s">
        <v>36</v>
      </c>
      <c r="AT10" s="58" t="s">
        <v>35</v>
      </c>
      <c r="AU10" s="59" t="s">
        <v>36</v>
      </c>
      <c r="AV10" s="58" t="s">
        <v>35</v>
      </c>
      <c r="AW10" s="59" t="s">
        <v>36</v>
      </c>
      <c r="AX10" s="58" t="s">
        <v>35</v>
      </c>
      <c r="AY10" s="59" t="s">
        <v>36</v>
      </c>
      <c r="AZ10" s="58" t="s">
        <v>35</v>
      </c>
      <c r="BA10" s="59" t="s">
        <v>36</v>
      </c>
      <c r="BB10" s="58" t="s">
        <v>35</v>
      </c>
      <c r="BC10" s="59" t="s">
        <v>36</v>
      </c>
      <c r="BD10" s="58" t="s">
        <v>35</v>
      </c>
      <c r="BE10" s="59" t="s">
        <v>36</v>
      </c>
      <c r="BF10" s="58" t="s">
        <v>35</v>
      </c>
      <c r="BG10" s="59" t="s">
        <v>36</v>
      </c>
      <c r="BI10" s="60">
        <f>IF(CONCATENATE(WEEKDAY(1*CONCATENATE(7,"/",1,"/",MID(DATA!Q3,1,4))))*1=5,1,0)</f>
        <v>0</v>
      </c>
      <c r="BJ10" s="48" t="s">
        <v>37</v>
      </c>
      <c r="BK10" s="29">
        <v>3</v>
      </c>
    </row>
    <row r="11" spans="1:90" ht="12.95" customHeight="1" thickTop="1" thickBot="1" x14ac:dyDescent="0.25">
      <c r="A11" s="43">
        <f>IF(A$9=2,1,0)</f>
        <v>0</v>
      </c>
      <c r="B11" s="61" t="s">
        <v>38</v>
      </c>
      <c r="C11" s="41" t="str">
        <f t="shared" ref="C11:C16" si="0">IF(A11=1,1,IF(C10="","",C10+1))</f>
        <v/>
      </c>
      <c r="D11" s="41">
        <f t="shared" ref="D11:F16" si="1">D10+1</f>
        <v>3</v>
      </c>
      <c r="E11" s="41">
        <f t="shared" si="1"/>
        <v>10</v>
      </c>
      <c r="F11" s="41">
        <f t="shared" si="1"/>
        <v>17</v>
      </c>
      <c r="G11" s="41">
        <f>IF(G10=31,"",IF(G10="","",G10+1))</f>
        <v>24</v>
      </c>
      <c r="H11" s="34">
        <f>IF(H10=31,"",IF(H10="","",H10+1))</f>
        <v>31</v>
      </c>
      <c r="I11" s="62"/>
      <c r="J11" s="61" t="s">
        <v>39</v>
      </c>
      <c r="K11" s="41" t="str">
        <f t="shared" ref="K11:K16" si="2">IF(OR(H10=31,G10=31),1,IF(K10="","",K10+1))</f>
        <v/>
      </c>
      <c r="L11" s="41">
        <f t="shared" ref="L11:N16" si="3">L10+1</f>
        <v>7</v>
      </c>
      <c r="M11" s="41">
        <f t="shared" si="3"/>
        <v>14</v>
      </c>
      <c r="N11" s="41">
        <f t="shared" si="3"/>
        <v>21</v>
      </c>
      <c r="O11" s="41">
        <f>IF(O10=31,"",IF(O10="","",O10+1))</f>
        <v>28</v>
      </c>
      <c r="P11" s="34" t="str">
        <f>IF(P10=31,"",IF(P10="","",P10+1))</f>
        <v/>
      </c>
      <c r="Q11" s="44"/>
      <c r="R11" s="63" t="s">
        <v>39</v>
      </c>
      <c r="S11" s="41" t="str">
        <f t="shared" ref="S11:S16" si="4">IF(OR(P10=31,O10=31),1,IF(S10="","",S10+1))</f>
        <v/>
      </c>
      <c r="T11" s="41">
        <f t="shared" ref="T11:V16" si="5">T10+1</f>
        <v>4</v>
      </c>
      <c r="U11" s="41">
        <f t="shared" si="5"/>
        <v>11</v>
      </c>
      <c r="V11" s="41">
        <f t="shared" si="5"/>
        <v>18</v>
      </c>
      <c r="W11" s="41">
        <f t="shared" ref="W11:X16" si="6">IF(W10=30,"",IF(W10="","",W10+1))</f>
        <v>25</v>
      </c>
      <c r="X11" s="34" t="str">
        <f t="shared" si="6"/>
        <v/>
      </c>
      <c r="Y11" s="44"/>
      <c r="Z11" s="82"/>
      <c r="AC11" s="57"/>
      <c r="AD11" s="37"/>
      <c r="AG11" s="64">
        <v>1</v>
      </c>
      <c r="AH11" s="65">
        <f>DATA!B11</f>
        <v>1</v>
      </c>
      <c r="AI11" s="65">
        <f>DATA!C11</f>
        <v>1</v>
      </c>
      <c r="AJ11" s="65">
        <f>DATA!F11</f>
        <v>0</v>
      </c>
      <c r="AK11" s="66">
        <f>DATA!G11</f>
        <v>0</v>
      </c>
      <c r="AL11" s="65">
        <f>DATA!H11</f>
        <v>17</v>
      </c>
      <c r="AM11" s="66">
        <f>DATA!I11</f>
        <v>17</v>
      </c>
      <c r="AN11" s="65">
        <f>DATA!J11</f>
        <v>0</v>
      </c>
      <c r="AO11" s="66">
        <f>DATA!K11</f>
        <v>0</v>
      </c>
      <c r="AP11" s="65">
        <f>DATA!L11</f>
        <v>0</v>
      </c>
      <c r="AQ11" s="66">
        <f>DATA!M11</f>
        <v>0</v>
      </c>
      <c r="AR11" s="65">
        <f>DATA!N11</f>
        <v>0</v>
      </c>
      <c r="AS11" s="66">
        <f>DATA!O11</f>
        <v>0</v>
      </c>
      <c r="AT11" s="65">
        <f>DATA!P11</f>
        <v>25</v>
      </c>
      <c r="AU11" s="66">
        <f>DATA!Q11</f>
        <v>25</v>
      </c>
      <c r="AV11" s="65">
        <f>DATA!R11</f>
        <v>1</v>
      </c>
      <c r="AW11" s="66">
        <f>DATA!S11</f>
        <v>1</v>
      </c>
      <c r="AX11" s="65">
        <f>DATA!T11</f>
        <v>0</v>
      </c>
      <c r="AY11" s="66">
        <f>DATA!U11</f>
        <v>0</v>
      </c>
      <c r="AZ11" s="65">
        <f>DATA!V11</f>
        <v>0</v>
      </c>
      <c r="BA11" s="66">
        <f>DATA!W11</f>
        <v>0</v>
      </c>
      <c r="BB11" s="65">
        <f>DATA!X11</f>
        <v>0</v>
      </c>
      <c r="BC11" s="66">
        <f>DATA!Y11</f>
        <v>0</v>
      </c>
      <c r="BD11" s="65">
        <f>DATA!Z11</f>
        <v>0</v>
      </c>
      <c r="BE11" s="66">
        <f>DATA!AA11</f>
        <v>0</v>
      </c>
      <c r="BF11" s="65">
        <f>DATA!AB11</f>
        <v>0</v>
      </c>
      <c r="BG11" s="66">
        <f>DATA!AC11</f>
        <v>0</v>
      </c>
      <c r="BJ11" s="48" t="s">
        <v>40</v>
      </c>
      <c r="BK11" s="29">
        <v>4</v>
      </c>
      <c r="BO11" s="29">
        <f>AJ11-AK11</f>
        <v>0</v>
      </c>
    </row>
    <row r="12" spans="1:90" ht="12.95" customHeight="1" thickTop="1" thickBot="1" x14ac:dyDescent="0.25">
      <c r="A12" s="35">
        <f>IF(A$9=3,1,0)</f>
        <v>0</v>
      </c>
      <c r="B12" s="61" t="s">
        <v>41</v>
      </c>
      <c r="C12" s="41" t="str">
        <f t="shared" si="0"/>
        <v/>
      </c>
      <c r="D12" s="41">
        <f t="shared" si="1"/>
        <v>4</v>
      </c>
      <c r="E12" s="41">
        <f t="shared" si="1"/>
        <v>11</v>
      </c>
      <c r="F12" s="41">
        <f t="shared" si="1"/>
        <v>18</v>
      </c>
      <c r="G12" s="41">
        <f t="shared" ref="G12:H16" si="7">IF(G11=31,"",IF(G11="","",G11+1))</f>
        <v>25</v>
      </c>
      <c r="H12" s="34" t="str">
        <f t="shared" si="7"/>
        <v/>
      </c>
      <c r="I12" s="62"/>
      <c r="J12" s="61" t="s">
        <v>42</v>
      </c>
      <c r="K12" s="41">
        <f t="shared" si="2"/>
        <v>1</v>
      </c>
      <c r="L12" s="41">
        <f t="shared" si="3"/>
        <v>8</v>
      </c>
      <c r="M12" s="41">
        <f t="shared" si="3"/>
        <v>15</v>
      </c>
      <c r="N12" s="41">
        <f t="shared" si="3"/>
        <v>22</v>
      </c>
      <c r="O12" s="41">
        <f t="shared" ref="O12:P16" si="8">IF(O11=31,"",IF(O11="","",O11+1))</f>
        <v>29</v>
      </c>
      <c r="P12" s="34" t="str">
        <f t="shared" si="8"/>
        <v/>
      </c>
      <c r="Q12" s="44"/>
      <c r="R12" s="63" t="s">
        <v>42</v>
      </c>
      <c r="S12" s="41" t="str">
        <f t="shared" si="4"/>
        <v/>
      </c>
      <c r="T12" s="41">
        <f t="shared" si="5"/>
        <v>5</v>
      </c>
      <c r="U12" s="41">
        <f t="shared" si="5"/>
        <v>12</v>
      </c>
      <c r="V12" s="41">
        <f t="shared" si="5"/>
        <v>19</v>
      </c>
      <c r="W12" s="41">
        <f t="shared" si="6"/>
        <v>26</v>
      </c>
      <c r="X12" s="34" t="str">
        <f t="shared" si="6"/>
        <v/>
      </c>
      <c r="Y12" s="44"/>
      <c r="Z12" s="82"/>
      <c r="AA12" s="67">
        <v>1</v>
      </c>
      <c r="AB12" s="68" t="str">
        <f>IF(OR(DATA!E11=0,DATA!E11=""),"",DATA!E11)</f>
        <v>Libur Umum</v>
      </c>
      <c r="AC12" s="57"/>
      <c r="AD12" s="37"/>
      <c r="AG12" s="69">
        <v>1</v>
      </c>
      <c r="AH12" s="70">
        <f>DATA!B12</f>
        <v>2</v>
      </c>
      <c r="AI12" s="70">
        <f>DATA!C12</f>
        <v>2</v>
      </c>
      <c r="AJ12" s="70">
        <f>DATA!F12</f>
        <v>0</v>
      </c>
      <c r="AK12" s="71">
        <f>DATA!G12</f>
        <v>0</v>
      </c>
      <c r="AL12" s="70">
        <f>DATA!H12</f>
        <v>0</v>
      </c>
      <c r="AM12" s="71">
        <f>DATA!I12</f>
        <v>0</v>
      </c>
      <c r="AN12" s="70">
        <f>DATA!J12</f>
        <v>0</v>
      </c>
      <c r="AO12" s="71">
        <f>DATA!K12</f>
        <v>0</v>
      </c>
      <c r="AP12" s="70">
        <f>DATA!L12</f>
        <v>0</v>
      </c>
      <c r="AQ12" s="71">
        <f>DATA!M12</f>
        <v>0</v>
      </c>
      <c r="AR12" s="70">
        <f>DATA!N12</f>
        <v>0</v>
      </c>
      <c r="AS12" s="71">
        <f>DATA!O12</f>
        <v>0</v>
      </c>
      <c r="AT12" s="70">
        <f>DATA!P12</f>
        <v>0</v>
      </c>
      <c r="AU12" s="71">
        <f>DATA!Q12</f>
        <v>0</v>
      </c>
      <c r="AV12" s="70">
        <f>DATA!R12</f>
        <v>0</v>
      </c>
      <c r="AW12" s="71">
        <f>DATA!S12</f>
        <v>0</v>
      </c>
      <c r="AX12" s="70">
        <f>DATA!T12</f>
        <v>0</v>
      </c>
      <c r="AY12" s="71">
        <f>DATA!U12</f>
        <v>0</v>
      </c>
      <c r="AZ12" s="70">
        <f>DATA!V12</f>
        <v>0</v>
      </c>
      <c r="BA12" s="71">
        <f>DATA!W12</f>
        <v>0</v>
      </c>
      <c r="BB12" s="70">
        <f>DATA!X12</f>
        <v>0</v>
      </c>
      <c r="BC12" s="71">
        <f>DATA!Y12</f>
        <v>0</v>
      </c>
      <c r="BD12" s="70">
        <f>DATA!Z12</f>
        <v>0</v>
      </c>
      <c r="BE12" s="71">
        <f>DATA!AA12</f>
        <v>0</v>
      </c>
      <c r="BF12" s="70">
        <f>DATA!AB12</f>
        <v>0</v>
      </c>
      <c r="BG12" s="71">
        <f>DATA!AC12</f>
        <v>0</v>
      </c>
      <c r="BI12" s="29">
        <v>5</v>
      </c>
      <c r="BJ12" s="72" t="s">
        <v>43</v>
      </c>
      <c r="BK12" s="29">
        <v>5</v>
      </c>
      <c r="BO12" s="29">
        <f t="shared" ref="BO12:BO45" si="9">AJ12-AK12</f>
        <v>0</v>
      </c>
    </row>
    <row r="13" spans="1:90" ht="12.95" customHeight="1" thickTop="1" thickBot="1" x14ac:dyDescent="0.3">
      <c r="A13" s="83">
        <f>IF(A$9=4,1,0)</f>
        <v>0</v>
      </c>
      <c r="B13" s="61" t="s">
        <v>44</v>
      </c>
      <c r="C13" s="41" t="str">
        <f t="shared" si="0"/>
        <v/>
      </c>
      <c r="D13" s="41">
        <f t="shared" si="1"/>
        <v>5</v>
      </c>
      <c r="E13" s="41">
        <f t="shared" si="1"/>
        <v>12</v>
      </c>
      <c r="F13" s="41">
        <f t="shared" si="1"/>
        <v>19</v>
      </c>
      <c r="G13" s="41">
        <f t="shared" si="7"/>
        <v>26</v>
      </c>
      <c r="H13" s="34" t="str">
        <f t="shared" si="7"/>
        <v/>
      </c>
      <c r="I13" s="62"/>
      <c r="J13" s="61" t="s">
        <v>45</v>
      </c>
      <c r="K13" s="41">
        <f t="shared" si="2"/>
        <v>2</v>
      </c>
      <c r="L13" s="41">
        <f t="shared" si="3"/>
        <v>9</v>
      </c>
      <c r="M13" s="41">
        <f t="shared" si="3"/>
        <v>16</v>
      </c>
      <c r="N13" s="41">
        <f t="shared" si="3"/>
        <v>23</v>
      </c>
      <c r="O13" s="41">
        <f t="shared" si="8"/>
        <v>30</v>
      </c>
      <c r="P13" s="34" t="str">
        <f t="shared" si="8"/>
        <v/>
      </c>
      <c r="Q13" s="44"/>
      <c r="R13" s="63" t="s">
        <v>45</v>
      </c>
      <c r="S13" s="41" t="str">
        <f t="shared" si="4"/>
        <v/>
      </c>
      <c r="T13" s="41">
        <f t="shared" si="5"/>
        <v>6</v>
      </c>
      <c r="U13" s="41">
        <f t="shared" si="5"/>
        <v>13</v>
      </c>
      <c r="V13" s="41">
        <f t="shared" si="5"/>
        <v>20</v>
      </c>
      <c r="W13" s="41">
        <f t="shared" si="6"/>
        <v>27</v>
      </c>
      <c r="X13" s="34" t="str">
        <f t="shared" si="6"/>
        <v/>
      </c>
      <c r="Y13" s="44"/>
      <c r="Z13" s="82"/>
      <c r="AA13" s="73">
        <f>IF(OR(DATA!D13=0,DATA!D13=""),"",DATA!D13)</f>
        <v>3</v>
      </c>
      <c r="AB13" s="68" t="str">
        <f>IF(OR(DATA!E13=0,DATA!E13=""),"",DATA!E13)</f>
        <v>Tahun Baru Imlek</v>
      </c>
      <c r="AC13" s="57"/>
      <c r="AD13" s="37"/>
      <c r="AG13" s="74" t="s">
        <v>46</v>
      </c>
      <c r="AH13" s="70">
        <f>DATA!B13</f>
        <v>3</v>
      </c>
      <c r="AI13" s="70">
        <f>DATA!C13</f>
        <v>3</v>
      </c>
      <c r="AJ13" s="70">
        <f>DATA!F13</f>
        <v>0</v>
      </c>
      <c r="AK13" s="71">
        <f>DATA!G13</f>
        <v>0</v>
      </c>
      <c r="AL13" s="70">
        <f>DATA!H13</f>
        <v>0</v>
      </c>
      <c r="AM13" s="71">
        <f>DATA!I13</f>
        <v>0</v>
      </c>
      <c r="AN13" s="70">
        <f>DATA!J13</f>
        <v>0</v>
      </c>
      <c r="AO13" s="71">
        <f>DATA!K13</f>
        <v>0</v>
      </c>
      <c r="AP13" s="70">
        <f>DATA!L13</f>
        <v>0</v>
      </c>
      <c r="AQ13" s="71">
        <f>DATA!M13</f>
        <v>0</v>
      </c>
      <c r="AR13" s="70">
        <f>DATA!N13</f>
        <v>0</v>
      </c>
      <c r="AS13" s="71">
        <f>DATA!O13</f>
        <v>0</v>
      </c>
      <c r="AT13" s="70">
        <f>DATA!P13</f>
        <v>0</v>
      </c>
      <c r="AU13" s="71">
        <f>DATA!Q13</f>
        <v>0</v>
      </c>
      <c r="AV13" s="70">
        <f>DATA!R13</f>
        <v>0</v>
      </c>
      <c r="AW13" s="71">
        <f>DATA!S13</f>
        <v>0</v>
      </c>
      <c r="AX13" s="70">
        <f>DATA!T13</f>
        <v>0</v>
      </c>
      <c r="AY13" s="71">
        <f>DATA!U13</f>
        <v>0</v>
      </c>
      <c r="AZ13" s="70">
        <f>DATA!V13</f>
        <v>0</v>
      </c>
      <c r="BA13" s="71">
        <f>DATA!W13</f>
        <v>0</v>
      </c>
      <c r="BB13" s="70">
        <f>DATA!X13</f>
        <v>0</v>
      </c>
      <c r="BC13" s="71">
        <f>DATA!Y13</f>
        <v>0</v>
      </c>
      <c r="BD13" s="70">
        <f>DATA!Z13</f>
        <v>0</v>
      </c>
      <c r="BE13" s="71">
        <f>DATA!AA13</f>
        <v>0</v>
      </c>
      <c r="BF13" s="70">
        <f>DATA!AB13</f>
        <v>0</v>
      </c>
      <c r="BG13" s="71">
        <f>DATA!AC13</f>
        <v>0</v>
      </c>
      <c r="BI13" s="29" t="str">
        <f>IF(BI10=BI12,1,"b")</f>
        <v>b</v>
      </c>
      <c r="BJ13" s="48" t="s">
        <v>47</v>
      </c>
      <c r="BK13" s="29">
        <v>6</v>
      </c>
      <c r="BO13" s="29">
        <f t="shared" si="9"/>
        <v>0</v>
      </c>
    </row>
    <row r="14" spans="1:90" ht="12.95" customHeight="1" thickTop="1" thickBot="1" x14ac:dyDescent="0.25">
      <c r="A14" s="43">
        <f>IF(A$9=5,1,0)</f>
        <v>0</v>
      </c>
      <c r="B14" s="61" t="s">
        <v>48</v>
      </c>
      <c r="C14" s="41" t="str">
        <f t="shared" si="0"/>
        <v/>
      </c>
      <c r="D14" s="41">
        <f t="shared" si="1"/>
        <v>6</v>
      </c>
      <c r="E14" s="41">
        <f t="shared" si="1"/>
        <v>13</v>
      </c>
      <c r="F14" s="41">
        <f t="shared" si="1"/>
        <v>20</v>
      </c>
      <c r="G14" s="41">
        <f t="shared" si="7"/>
        <v>27</v>
      </c>
      <c r="H14" s="34" t="str">
        <f t="shared" si="7"/>
        <v/>
      </c>
      <c r="I14" s="62"/>
      <c r="J14" s="61" t="s">
        <v>49</v>
      </c>
      <c r="K14" s="41">
        <f t="shared" si="2"/>
        <v>3</v>
      </c>
      <c r="L14" s="41">
        <f t="shared" si="3"/>
        <v>10</v>
      </c>
      <c r="M14" s="41">
        <f t="shared" si="3"/>
        <v>17</v>
      </c>
      <c r="N14" s="41">
        <f t="shared" si="3"/>
        <v>24</v>
      </c>
      <c r="O14" s="41">
        <f t="shared" si="8"/>
        <v>31</v>
      </c>
      <c r="P14" s="34" t="str">
        <f t="shared" si="8"/>
        <v/>
      </c>
      <c r="Q14" s="44"/>
      <c r="R14" s="63" t="s">
        <v>49</v>
      </c>
      <c r="S14" s="41" t="str">
        <f t="shared" si="4"/>
        <v/>
      </c>
      <c r="T14" s="41">
        <f t="shared" si="5"/>
        <v>7</v>
      </c>
      <c r="U14" s="41">
        <f t="shared" si="5"/>
        <v>14</v>
      </c>
      <c r="V14" s="41">
        <f t="shared" si="5"/>
        <v>21</v>
      </c>
      <c r="W14" s="41">
        <f t="shared" si="6"/>
        <v>28</v>
      </c>
      <c r="X14" s="34" t="str">
        <f t="shared" si="6"/>
        <v/>
      </c>
      <c r="Y14" s="44"/>
      <c r="Z14" s="82"/>
      <c r="AA14" s="73">
        <f>IF(OR(DATA!D14=0,DATA!D14=""),"",DATA!D14)</f>
        <v>4</v>
      </c>
      <c r="AB14" s="68" t="str">
        <f>IF(OR(DATA!E14=0,DATA!E14=""),"",DATA!E14)</f>
        <v>Hari Raya Nyepi</v>
      </c>
      <c r="AC14" s="57"/>
      <c r="AD14" s="37"/>
      <c r="AG14" s="75" t="s">
        <v>46</v>
      </c>
      <c r="AH14" s="70">
        <f>DATA!B14</f>
        <v>4</v>
      </c>
      <c r="AI14" s="70">
        <f>DATA!C14</f>
        <v>4</v>
      </c>
      <c r="AJ14" s="70">
        <f>DATA!F14</f>
        <v>0</v>
      </c>
      <c r="AK14" s="71">
        <f>DATA!G14</f>
        <v>0</v>
      </c>
      <c r="AL14" s="70">
        <f>DATA!H14</f>
        <v>0</v>
      </c>
      <c r="AM14" s="71">
        <f>DATA!I14</f>
        <v>0</v>
      </c>
      <c r="AN14" s="70">
        <f>DATA!J14</f>
        <v>0</v>
      </c>
      <c r="AO14" s="71">
        <f>DATA!K14</f>
        <v>0</v>
      </c>
      <c r="AP14" s="70">
        <f>DATA!L14</f>
        <v>0</v>
      </c>
      <c r="AQ14" s="71">
        <f>DATA!M14</f>
        <v>0</v>
      </c>
      <c r="AR14" s="70">
        <f>DATA!N14</f>
        <v>0</v>
      </c>
      <c r="AS14" s="71">
        <f>DATA!O14</f>
        <v>0</v>
      </c>
      <c r="AT14" s="70">
        <f>DATA!P14</f>
        <v>0</v>
      </c>
      <c r="AU14" s="71">
        <f>DATA!Q14</f>
        <v>0</v>
      </c>
      <c r="AV14" s="70">
        <f>DATA!R14</f>
        <v>0</v>
      </c>
      <c r="AW14" s="71">
        <f>DATA!S14</f>
        <v>0</v>
      </c>
      <c r="AX14" s="70">
        <f>DATA!T14</f>
        <v>0</v>
      </c>
      <c r="AY14" s="71">
        <f>DATA!U14</f>
        <v>0</v>
      </c>
      <c r="AZ14" s="70">
        <f>DATA!V14</f>
        <v>0</v>
      </c>
      <c r="BA14" s="71">
        <f>DATA!W14</f>
        <v>0</v>
      </c>
      <c r="BB14" s="70">
        <f>DATA!X14</f>
        <v>0</v>
      </c>
      <c r="BC14" s="71">
        <f>DATA!Y14</f>
        <v>0</v>
      </c>
      <c r="BD14" s="70">
        <f>DATA!Z14</f>
        <v>0</v>
      </c>
      <c r="BE14" s="71">
        <f>DATA!AA14</f>
        <v>0</v>
      </c>
      <c r="BF14" s="70">
        <f>DATA!AB14</f>
        <v>0</v>
      </c>
      <c r="BG14" s="71">
        <f>DATA!AC14</f>
        <v>0</v>
      </c>
      <c r="BJ14" s="48" t="s">
        <v>50</v>
      </c>
      <c r="BK14" s="29">
        <v>7</v>
      </c>
      <c r="BO14" s="29">
        <f t="shared" si="9"/>
        <v>0</v>
      </c>
    </row>
    <row r="15" spans="1:90" ht="12.95" customHeight="1" thickTop="1" thickBot="1" x14ac:dyDescent="0.25">
      <c r="A15" s="43">
        <f>IF(A$9=6,1,0)</f>
        <v>0</v>
      </c>
      <c r="B15" s="61" t="s">
        <v>51</v>
      </c>
      <c r="C15" s="41" t="str">
        <f t="shared" si="0"/>
        <v/>
      </c>
      <c r="D15" s="41">
        <f t="shared" si="1"/>
        <v>7</v>
      </c>
      <c r="E15" s="41">
        <f t="shared" si="1"/>
        <v>14</v>
      </c>
      <c r="F15" s="41">
        <f t="shared" si="1"/>
        <v>21</v>
      </c>
      <c r="G15" s="41">
        <f t="shared" si="7"/>
        <v>28</v>
      </c>
      <c r="H15" s="34" t="str">
        <f t="shared" si="7"/>
        <v/>
      </c>
      <c r="I15" s="62"/>
      <c r="J15" s="61" t="s">
        <v>52</v>
      </c>
      <c r="K15" s="41">
        <f t="shared" si="2"/>
        <v>4</v>
      </c>
      <c r="L15" s="41">
        <f t="shared" si="3"/>
        <v>11</v>
      </c>
      <c r="M15" s="41">
        <f t="shared" si="3"/>
        <v>18</v>
      </c>
      <c r="N15" s="41">
        <f t="shared" si="3"/>
        <v>25</v>
      </c>
      <c r="O15" s="41" t="str">
        <f t="shared" si="8"/>
        <v/>
      </c>
      <c r="P15" s="34" t="str">
        <f t="shared" si="8"/>
        <v/>
      </c>
      <c r="Q15" s="44"/>
      <c r="R15" s="63" t="s">
        <v>52</v>
      </c>
      <c r="S15" s="41">
        <f t="shared" si="4"/>
        <v>1</v>
      </c>
      <c r="T15" s="41">
        <f t="shared" si="5"/>
        <v>8</v>
      </c>
      <c r="U15" s="41">
        <f t="shared" si="5"/>
        <v>15</v>
      </c>
      <c r="V15" s="41">
        <f t="shared" si="5"/>
        <v>22</v>
      </c>
      <c r="W15" s="41">
        <f t="shared" si="6"/>
        <v>29</v>
      </c>
      <c r="X15" s="34" t="str">
        <f t="shared" si="6"/>
        <v/>
      </c>
      <c r="Y15" s="44"/>
      <c r="Z15" s="82"/>
      <c r="AA15" s="73">
        <f>IF(OR(DATA!D15=0,DATA!D15=""),"",DATA!D15)</f>
        <v>5</v>
      </c>
      <c r="AB15" s="68" t="str">
        <f>IF(OR(DATA!E15=0,DATA!E15=""),"",DATA!E15)</f>
        <v>Wafat Isa Al-Masih</v>
      </c>
      <c r="AC15" s="57"/>
      <c r="AD15" s="37"/>
      <c r="AG15" s="76" t="s">
        <v>46</v>
      </c>
      <c r="AH15" s="70">
        <f>DATA!B15</f>
        <v>5</v>
      </c>
      <c r="AI15" s="70">
        <f>DATA!C15</f>
        <v>5</v>
      </c>
      <c r="AJ15" s="70">
        <f>DATA!F15</f>
        <v>0</v>
      </c>
      <c r="AK15" s="71">
        <f>DATA!G15</f>
        <v>0</v>
      </c>
      <c r="AL15" s="70">
        <f>DATA!H15</f>
        <v>0</v>
      </c>
      <c r="AM15" s="71">
        <f>DATA!I15</f>
        <v>0</v>
      </c>
      <c r="AN15" s="70">
        <f>DATA!J15</f>
        <v>0</v>
      </c>
      <c r="AO15" s="71">
        <f>DATA!K15</f>
        <v>0</v>
      </c>
      <c r="AP15" s="70">
        <f>DATA!L15</f>
        <v>0</v>
      </c>
      <c r="AQ15" s="71">
        <f>DATA!M15</f>
        <v>0</v>
      </c>
      <c r="AR15" s="70">
        <f>DATA!N15</f>
        <v>0</v>
      </c>
      <c r="AS15" s="71">
        <f>DATA!O15</f>
        <v>0</v>
      </c>
      <c r="AT15" s="70">
        <f>DATA!P15</f>
        <v>0</v>
      </c>
      <c r="AU15" s="71">
        <f>DATA!Q15</f>
        <v>0</v>
      </c>
      <c r="AV15" s="70">
        <f>DATA!R15</f>
        <v>0</v>
      </c>
      <c r="AW15" s="71">
        <f>DATA!S15</f>
        <v>0</v>
      </c>
      <c r="AX15" s="70">
        <f>DATA!T15</f>
        <v>0</v>
      </c>
      <c r="AY15" s="71">
        <f>DATA!U15</f>
        <v>0</v>
      </c>
      <c r="AZ15" s="70">
        <f>DATA!V15</f>
        <v>0</v>
      </c>
      <c r="BA15" s="71">
        <f>DATA!W15</f>
        <v>0</v>
      </c>
      <c r="BB15" s="70">
        <f>DATA!X15</f>
        <v>0</v>
      </c>
      <c r="BC15" s="71">
        <f>DATA!Y15</f>
        <v>0</v>
      </c>
      <c r="BD15" s="70">
        <f>DATA!Z15</f>
        <v>0</v>
      </c>
      <c r="BE15" s="71">
        <f>DATA!AA15</f>
        <v>0</v>
      </c>
      <c r="BF15" s="70">
        <f>DATA!AB15</f>
        <v>0</v>
      </c>
      <c r="BG15" s="71">
        <f>DATA!AC15</f>
        <v>0</v>
      </c>
      <c r="BO15" s="29">
        <f t="shared" si="9"/>
        <v>0</v>
      </c>
    </row>
    <row r="16" spans="1:90" ht="12.95" customHeight="1" thickTop="1" thickBot="1" x14ac:dyDescent="0.25">
      <c r="A16" s="43">
        <f>IF(A$9=7,1,0)</f>
        <v>1</v>
      </c>
      <c r="B16" s="77" t="s">
        <v>53</v>
      </c>
      <c r="C16" s="46">
        <f t="shared" si="0"/>
        <v>1</v>
      </c>
      <c r="D16" s="46">
        <f t="shared" si="1"/>
        <v>8</v>
      </c>
      <c r="E16" s="46">
        <f t="shared" si="1"/>
        <v>15</v>
      </c>
      <c r="F16" s="46">
        <f t="shared" si="1"/>
        <v>22</v>
      </c>
      <c r="G16" s="46">
        <f t="shared" si="7"/>
        <v>29</v>
      </c>
      <c r="H16" s="47" t="str">
        <f t="shared" si="7"/>
        <v/>
      </c>
      <c r="I16" s="62"/>
      <c r="J16" s="77" t="s">
        <v>54</v>
      </c>
      <c r="K16" s="46">
        <f t="shared" si="2"/>
        <v>5</v>
      </c>
      <c r="L16" s="46">
        <f t="shared" si="3"/>
        <v>12</v>
      </c>
      <c r="M16" s="46">
        <f t="shared" si="3"/>
        <v>19</v>
      </c>
      <c r="N16" s="46">
        <f t="shared" si="3"/>
        <v>26</v>
      </c>
      <c r="O16" s="46" t="str">
        <f t="shared" si="8"/>
        <v/>
      </c>
      <c r="P16" s="47" t="str">
        <f t="shared" si="8"/>
        <v/>
      </c>
      <c r="Q16" s="44"/>
      <c r="R16" s="78" t="s">
        <v>54</v>
      </c>
      <c r="S16" s="46">
        <f t="shared" si="4"/>
        <v>2</v>
      </c>
      <c r="T16" s="46">
        <f t="shared" si="5"/>
        <v>9</v>
      </c>
      <c r="U16" s="46">
        <f t="shared" si="5"/>
        <v>16</v>
      </c>
      <c r="V16" s="46">
        <f t="shared" si="5"/>
        <v>23</v>
      </c>
      <c r="W16" s="46">
        <f t="shared" si="6"/>
        <v>30</v>
      </c>
      <c r="X16" s="47" t="str">
        <f t="shared" si="6"/>
        <v/>
      </c>
      <c r="Y16" s="44"/>
      <c r="Z16" s="82"/>
      <c r="AA16" s="73">
        <f>IF(OR(DATA!D16=0,DATA!D16=""),"",DATA!D16)</f>
        <v>6</v>
      </c>
      <c r="AB16" s="68" t="str">
        <f>IF(OR(DATA!E16=0,DATA!E16=""),"",DATA!E16)</f>
        <v>Hari Buruh Nasional</v>
      </c>
      <c r="AC16" s="57"/>
      <c r="AD16" s="37"/>
      <c r="AG16" s="79" t="s">
        <v>46</v>
      </c>
      <c r="AH16" s="70">
        <f>DATA!B16</f>
        <v>6</v>
      </c>
      <c r="AI16" s="70">
        <f>DATA!C16</f>
        <v>6</v>
      </c>
      <c r="AJ16" s="70">
        <f>DATA!F16</f>
        <v>0</v>
      </c>
      <c r="AK16" s="71">
        <f>DATA!G16</f>
        <v>0</v>
      </c>
      <c r="AL16" s="70">
        <f>DATA!H16</f>
        <v>0</v>
      </c>
      <c r="AM16" s="71">
        <f>DATA!I16</f>
        <v>0</v>
      </c>
      <c r="AN16" s="70">
        <f>DATA!J16</f>
        <v>0</v>
      </c>
      <c r="AO16" s="71">
        <f>DATA!K16</f>
        <v>0</v>
      </c>
      <c r="AP16" s="70">
        <f>DATA!L16</f>
        <v>0</v>
      </c>
      <c r="AQ16" s="71">
        <f>DATA!M16</f>
        <v>0</v>
      </c>
      <c r="AR16" s="70">
        <f>DATA!N16</f>
        <v>0</v>
      </c>
      <c r="AS16" s="71">
        <f>DATA!O16</f>
        <v>0</v>
      </c>
      <c r="AT16" s="70">
        <f>DATA!P16</f>
        <v>0</v>
      </c>
      <c r="AU16" s="71">
        <f>DATA!Q16</f>
        <v>0</v>
      </c>
      <c r="AV16" s="70">
        <f>DATA!R16</f>
        <v>0</v>
      </c>
      <c r="AW16" s="71">
        <f>DATA!S16</f>
        <v>0</v>
      </c>
      <c r="AX16" s="70">
        <f>DATA!T16</f>
        <v>0</v>
      </c>
      <c r="AY16" s="71">
        <f>DATA!U16</f>
        <v>0</v>
      </c>
      <c r="AZ16" s="70">
        <f>DATA!V16</f>
        <v>0</v>
      </c>
      <c r="BA16" s="71">
        <f>DATA!W16</f>
        <v>0</v>
      </c>
      <c r="BB16" s="70">
        <f>DATA!X16</f>
        <v>0</v>
      </c>
      <c r="BC16" s="71">
        <f>DATA!Y16</f>
        <v>0</v>
      </c>
      <c r="BD16" s="70">
        <f>DATA!Z16</f>
        <v>0</v>
      </c>
      <c r="BE16" s="71">
        <f>DATA!AA16</f>
        <v>0</v>
      </c>
      <c r="BF16" s="70">
        <f>DATA!AB16</f>
        <v>0</v>
      </c>
      <c r="BG16" s="71">
        <f>DATA!AC16</f>
        <v>0</v>
      </c>
      <c r="BO16" s="29">
        <f t="shared" si="9"/>
        <v>0</v>
      </c>
    </row>
    <row r="17" spans="1:67" ht="6.95" customHeight="1" thickTop="1" thickBot="1" x14ac:dyDescent="0.25">
      <c r="A17" s="80"/>
      <c r="B17" s="81"/>
      <c r="C17" s="45"/>
      <c r="D17" s="45"/>
      <c r="E17" s="45"/>
      <c r="F17" s="45"/>
      <c r="G17" s="45"/>
      <c r="H17" s="45"/>
      <c r="I17" s="81"/>
      <c r="J17" s="81"/>
      <c r="K17" s="45"/>
      <c r="L17" s="45"/>
      <c r="M17" s="45"/>
      <c r="N17" s="45"/>
      <c r="O17" s="45"/>
      <c r="P17" s="45"/>
      <c r="Q17" s="81"/>
      <c r="R17" s="81"/>
      <c r="S17" s="45"/>
      <c r="T17" s="45"/>
      <c r="U17" s="45"/>
      <c r="V17" s="45"/>
      <c r="W17" s="45"/>
      <c r="X17" s="45"/>
      <c r="Y17" s="44"/>
      <c r="Z17" s="291"/>
      <c r="AA17" s="292">
        <f>IF(OR(DATA!D17=0,DATA!D17=""),"",DATA!D17)</f>
        <v>7</v>
      </c>
      <c r="AB17" s="294" t="str">
        <f>IF(OR(DATA!E17=0,DATA!E17=""),"",DATA!E17)</f>
        <v>Kenaikan Yesus Kristus</v>
      </c>
      <c r="AC17" s="57"/>
      <c r="AD17" s="37"/>
      <c r="AG17" s="296" t="s">
        <v>46</v>
      </c>
      <c r="AH17" s="298">
        <f>DATA!B17</f>
        <v>7</v>
      </c>
      <c r="AI17" s="298">
        <f>DATA!C17</f>
        <v>7</v>
      </c>
      <c r="AJ17" s="298">
        <f>DATA!F17</f>
        <v>0</v>
      </c>
      <c r="AK17" s="300">
        <f>DATA!G17</f>
        <v>0</v>
      </c>
      <c r="AL17" s="298">
        <f>DATA!H17</f>
        <v>0</v>
      </c>
      <c r="AM17" s="300">
        <f>DATA!I17</f>
        <v>0</v>
      </c>
      <c r="AN17" s="298">
        <f>DATA!J17</f>
        <v>0</v>
      </c>
      <c r="AO17" s="300">
        <f>DATA!K17</f>
        <v>0</v>
      </c>
      <c r="AP17" s="298">
        <f>DATA!L17</f>
        <v>0</v>
      </c>
      <c r="AQ17" s="300">
        <f>DATA!M17</f>
        <v>0</v>
      </c>
      <c r="AR17" s="298">
        <f>DATA!N17</f>
        <v>0</v>
      </c>
      <c r="AS17" s="300">
        <f>DATA!O17</f>
        <v>0</v>
      </c>
      <c r="AT17" s="298">
        <f>DATA!P17</f>
        <v>0</v>
      </c>
      <c r="AU17" s="300">
        <f>DATA!Q17</f>
        <v>0</v>
      </c>
      <c r="AV17" s="298">
        <f>DATA!R17</f>
        <v>0</v>
      </c>
      <c r="AW17" s="300">
        <f>DATA!S17</f>
        <v>0</v>
      </c>
      <c r="AX17" s="298">
        <f>DATA!T17</f>
        <v>0</v>
      </c>
      <c r="AY17" s="300">
        <f>DATA!U17</f>
        <v>0</v>
      </c>
      <c r="AZ17" s="298">
        <f>DATA!V17</f>
        <v>0</v>
      </c>
      <c r="BA17" s="300">
        <f>DATA!W17</f>
        <v>0</v>
      </c>
      <c r="BB17" s="298">
        <f>DATA!X17</f>
        <v>0</v>
      </c>
      <c r="BC17" s="300">
        <f>DATA!Y17</f>
        <v>0</v>
      </c>
      <c r="BD17" s="298">
        <f>DATA!Z17</f>
        <v>0</v>
      </c>
      <c r="BE17" s="300">
        <f>DATA!AA17</f>
        <v>0</v>
      </c>
      <c r="BF17" s="298">
        <f>DATA!AB17</f>
        <v>0</v>
      </c>
      <c r="BG17" s="300">
        <f>DATA!AC17</f>
        <v>0</v>
      </c>
      <c r="BO17" s="29">
        <f t="shared" si="9"/>
        <v>0</v>
      </c>
    </row>
    <row r="18" spans="1:67" ht="6.95" customHeight="1" thickBot="1" x14ac:dyDescent="0.3">
      <c r="A18" s="83"/>
      <c r="B18" s="302" t="s">
        <v>29</v>
      </c>
      <c r="C18" s="304" t="str">
        <f>CONCATENATE("Oktober ",MID(DATA!Q3,1,4))</f>
        <v>Oktober 2017</v>
      </c>
      <c r="D18" s="304"/>
      <c r="E18" s="304"/>
      <c r="F18" s="304"/>
      <c r="G18" s="304"/>
      <c r="H18" s="305"/>
      <c r="I18" s="44" t="s">
        <v>55</v>
      </c>
      <c r="J18" s="302" t="s">
        <v>29</v>
      </c>
      <c r="K18" s="304" t="str">
        <f>CONCATENATE("November ",MID(DATA!Q3,1,4))</f>
        <v>November 2017</v>
      </c>
      <c r="L18" s="304"/>
      <c r="M18" s="304"/>
      <c r="N18" s="304"/>
      <c r="O18" s="304"/>
      <c r="P18" s="305"/>
      <c r="Q18" s="44"/>
      <c r="R18" s="302" t="s">
        <v>29</v>
      </c>
      <c r="S18" s="304" t="str">
        <f>CONCATENATE("Desember ",MID(DATA!Q3,1,4))</f>
        <v>Desember 2017</v>
      </c>
      <c r="T18" s="304"/>
      <c r="U18" s="304"/>
      <c r="V18" s="304"/>
      <c r="W18" s="304"/>
      <c r="X18" s="305"/>
      <c r="Y18" s="44"/>
      <c r="Z18" s="291"/>
      <c r="AA18" s="293">
        <v>8</v>
      </c>
      <c r="AB18" s="295" t="s">
        <v>56</v>
      </c>
      <c r="AC18" s="84"/>
      <c r="AD18" s="37"/>
      <c r="AG18" s="297"/>
      <c r="AH18" s="299"/>
      <c r="AI18" s="299"/>
      <c r="AJ18" s="299"/>
      <c r="AK18" s="301"/>
      <c r="AL18" s="299"/>
      <c r="AM18" s="301"/>
      <c r="AN18" s="299"/>
      <c r="AO18" s="301"/>
      <c r="AP18" s="299"/>
      <c r="AQ18" s="301"/>
      <c r="AR18" s="299"/>
      <c r="AS18" s="301"/>
      <c r="AT18" s="299"/>
      <c r="AU18" s="301"/>
      <c r="AV18" s="299"/>
      <c r="AW18" s="301"/>
      <c r="AX18" s="299"/>
      <c r="AY18" s="301"/>
      <c r="AZ18" s="299"/>
      <c r="BA18" s="301"/>
      <c r="BB18" s="299"/>
      <c r="BC18" s="301"/>
      <c r="BD18" s="299"/>
      <c r="BE18" s="301"/>
      <c r="BF18" s="299"/>
      <c r="BG18" s="301"/>
      <c r="BO18" s="29">
        <f t="shared" si="9"/>
        <v>0</v>
      </c>
    </row>
    <row r="19" spans="1:67" ht="12.95" customHeight="1" thickTop="1" thickBot="1" x14ac:dyDescent="0.3">
      <c r="A19" s="83"/>
      <c r="B19" s="303"/>
      <c r="C19" s="306"/>
      <c r="D19" s="306"/>
      <c r="E19" s="306"/>
      <c r="F19" s="306"/>
      <c r="G19" s="306"/>
      <c r="H19" s="307"/>
      <c r="I19" s="44"/>
      <c r="J19" s="303"/>
      <c r="K19" s="306"/>
      <c r="L19" s="306"/>
      <c r="M19" s="306"/>
      <c r="N19" s="306"/>
      <c r="O19" s="306"/>
      <c r="P19" s="307"/>
      <c r="Q19" s="44"/>
      <c r="R19" s="303"/>
      <c r="S19" s="306"/>
      <c r="T19" s="306"/>
      <c r="U19" s="306"/>
      <c r="V19" s="306"/>
      <c r="W19" s="306"/>
      <c r="X19" s="307"/>
      <c r="Y19" s="44"/>
      <c r="Z19" s="82"/>
      <c r="AA19" s="85">
        <f>IF(OR(DATA!D18=0,DATA!D18=""),"",DATA!D18)</f>
        <v>8</v>
      </c>
      <c r="AB19" s="68" t="str">
        <f>IF(OR(DATA!E18=0,DATA!E18=""),"",DATA!E18)</f>
        <v>Isro' Mi'raj Nabi Muhammad SAW</v>
      </c>
      <c r="AC19" s="57"/>
      <c r="AD19" s="37"/>
      <c r="AG19" s="86" t="s">
        <v>46</v>
      </c>
      <c r="AH19" s="70">
        <f>DATA!B18</f>
        <v>8</v>
      </c>
      <c r="AI19" s="70">
        <f>DATA!C18</f>
        <v>8</v>
      </c>
      <c r="AJ19" s="70">
        <f>DATA!F18</f>
        <v>0</v>
      </c>
      <c r="AK19" s="71">
        <f>DATA!G18</f>
        <v>0</v>
      </c>
      <c r="AL19" s="70">
        <f>DATA!H18</f>
        <v>0</v>
      </c>
      <c r="AM19" s="71">
        <f>DATA!I18</f>
        <v>0</v>
      </c>
      <c r="AN19" s="70">
        <f>DATA!J18</f>
        <v>0</v>
      </c>
      <c r="AO19" s="71">
        <f>DATA!K18</f>
        <v>0</v>
      </c>
      <c r="AP19" s="70">
        <f>DATA!L18</f>
        <v>0</v>
      </c>
      <c r="AQ19" s="71">
        <f>DATA!M18</f>
        <v>0</v>
      </c>
      <c r="AR19" s="70">
        <f>DATA!N18</f>
        <v>0</v>
      </c>
      <c r="AS19" s="71">
        <f>DATA!O18</f>
        <v>0</v>
      </c>
      <c r="AT19" s="70">
        <f>DATA!P18</f>
        <v>0</v>
      </c>
      <c r="AU19" s="71">
        <f>DATA!Q18</f>
        <v>0</v>
      </c>
      <c r="AV19" s="70">
        <f>DATA!R18</f>
        <v>0</v>
      </c>
      <c r="AW19" s="71">
        <f>DATA!S18</f>
        <v>0</v>
      </c>
      <c r="AX19" s="70">
        <f>DATA!T18</f>
        <v>0</v>
      </c>
      <c r="AY19" s="71">
        <f>DATA!U18</f>
        <v>0</v>
      </c>
      <c r="AZ19" s="70">
        <f>DATA!V18</f>
        <v>0</v>
      </c>
      <c r="BA19" s="71">
        <f>DATA!W18</f>
        <v>0</v>
      </c>
      <c r="BB19" s="70">
        <f>DATA!X18</f>
        <v>0</v>
      </c>
      <c r="BC19" s="71">
        <f>DATA!Y18</f>
        <v>0</v>
      </c>
      <c r="BD19" s="70">
        <f>DATA!Z18</f>
        <v>0</v>
      </c>
      <c r="BE19" s="71">
        <f>DATA!AA18</f>
        <v>0</v>
      </c>
      <c r="BF19" s="70">
        <f>DATA!AB18</f>
        <v>0</v>
      </c>
      <c r="BG19" s="71">
        <f>DATA!AC18</f>
        <v>0</v>
      </c>
      <c r="BO19" s="29">
        <f t="shared" si="9"/>
        <v>0</v>
      </c>
    </row>
    <row r="20" spans="1:67" ht="12.95" customHeight="1" thickTop="1" thickBot="1" x14ac:dyDescent="0.3">
      <c r="A20" s="83"/>
      <c r="B20" s="50" t="s">
        <v>34</v>
      </c>
      <c r="C20" s="51">
        <f>IF(OR(X16=30,W16=30),1,"")</f>
        <v>1</v>
      </c>
      <c r="D20" s="51">
        <f>C26+1</f>
        <v>8</v>
      </c>
      <c r="E20" s="51">
        <f>D26+1</f>
        <v>15</v>
      </c>
      <c r="F20" s="51">
        <f>E26+1</f>
        <v>22</v>
      </c>
      <c r="G20" s="51">
        <f>F26+1</f>
        <v>29</v>
      </c>
      <c r="H20" s="30" t="str">
        <f>IF(G26=31,"",IF(G26="","",G26+1))</f>
        <v/>
      </c>
      <c r="I20" s="52" t="s">
        <v>55</v>
      </c>
      <c r="J20" s="50" t="s">
        <v>34</v>
      </c>
      <c r="K20" s="51" t="str">
        <f>IF(OR(H26=31,G26=31),1,"")</f>
        <v/>
      </c>
      <c r="L20" s="51">
        <f>K26+1</f>
        <v>5</v>
      </c>
      <c r="M20" s="51">
        <f>L26+1</f>
        <v>12</v>
      </c>
      <c r="N20" s="51">
        <f>M26+1</f>
        <v>19</v>
      </c>
      <c r="O20" s="51">
        <f>N26+1</f>
        <v>26</v>
      </c>
      <c r="P20" s="30" t="str">
        <f>IF(O26=30,"",IF(O26="","",O26+1))</f>
        <v/>
      </c>
      <c r="Q20" s="53"/>
      <c r="R20" s="50" t="s">
        <v>34</v>
      </c>
      <c r="S20" s="51" t="str">
        <f>IF(OR(P26=30,O26=30),1,"")</f>
        <v/>
      </c>
      <c r="T20" s="51">
        <f>S26+1</f>
        <v>3</v>
      </c>
      <c r="U20" s="51">
        <f>T26+1</f>
        <v>10</v>
      </c>
      <c r="V20" s="51">
        <f>U26+1</f>
        <v>17</v>
      </c>
      <c r="W20" s="51">
        <f>V26+1</f>
        <v>24</v>
      </c>
      <c r="X20" s="30">
        <f>IF(W26=31,"",IF(W26="","",W26+1))</f>
        <v>31</v>
      </c>
      <c r="Y20" s="44"/>
      <c r="Z20" s="82"/>
      <c r="AA20" s="73">
        <f>IF(OR(DATA!D19=0,DATA!D19=""),"",DATA!D19)</f>
        <v>9</v>
      </c>
      <c r="AB20" s="68" t="str">
        <f>IF(OR(DATA!E19=0,DATA!E19=""),"",DATA!E19)</f>
        <v>Hari Raya Waisak</v>
      </c>
      <c r="AC20" s="57"/>
      <c r="AD20" s="37"/>
      <c r="AG20" s="87" t="s">
        <v>46</v>
      </c>
      <c r="AH20" s="70">
        <f>DATA!B19</f>
        <v>9</v>
      </c>
      <c r="AI20" s="70">
        <f>DATA!C19</f>
        <v>9</v>
      </c>
      <c r="AJ20" s="70">
        <f>DATA!F19</f>
        <v>0</v>
      </c>
      <c r="AK20" s="71">
        <f>DATA!G19</f>
        <v>0</v>
      </c>
      <c r="AL20" s="70">
        <f>DATA!H19</f>
        <v>0</v>
      </c>
      <c r="AM20" s="71">
        <f>DATA!I19</f>
        <v>0</v>
      </c>
      <c r="AN20" s="70">
        <f>DATA!J19</f>
        <v>0</v>
      </c>
      <c r="AO20" s="71">
        <f>DATA!K19</f>
        <v>0</v>
      </c>
      <c r="AP20" s="70">
        <f>DATA!L19</f>
        <v>0</v>
      </c>
      <c r="AQ20" s="71">
        <f>DATA!M19</f>
        <v>0</v>
      </c>
      <c r="AR20" s="70">
        <f>DATA!N19</f>
        <v>0</v>
      </c>
      <c r="AS20" s="71">
        <f>DATA!O19</f>
        <v>0</v>
      </c>
      <c r="AT20" s="70">
        <f>DATA!P19</f>
        <v>0</v>
      </c>
      <c r="AU20" s="71">
        <f>DATA!Q19</f>
        <v>0</v>
      </c>
      <c r="AV20" s="70">
        <f>DATA!R19</f>
        <v>0</v>
      </c>
      <c r="AW20" s="71">
        <f>DATA!S19</f>
        <v>0</v>
      </c>
      <c r="AX20" s="70">
        <f>DATA!T19</f>
        <v>0</v>
      </c>
      <c r="AY20" s="71">
        <f>DATA!U19</f>
        <v>0</v>
      </c>
      <c r="AZ20" s="70">
        <f>DATA!V19</f>
        <v>0</v>
      </c>
      <c r="BA20" s="71">
        <f>DATA!W19</f>
        <v>0</v>
      </c>
      <c r="BB20" s="70">
        <f>DATA!X19</f>
        <v>0</v>
      </c>
      <c r="BC20" s="71">
        <f>DATA!Y19</f>
        <v>0</v>
      </c>
      <c r="BD20" s="70">
        <f>DATA!Z19</f>
        <v>0</v>
      </c>
      <c r="BE20" s="71">
        <f>DATA!AA19</f>
        <v>0</v>
      </c>
      <c r="BF20" s="70">
        <f>DATA!AB19</f>
        <v>0</v>
      </c>
      <c r="BG20" s="71">
        <f>DATA!AC19</f>
        <v>0</v>
      </c>
      <c r="BO20" s="29">
        <f t="shared" si="9"/>
        <v>0</v>
      </c>
    </row>
    <row r="21" spans="1:67" ht="12.95" customHeight="1" thickTop="1" thickBot="1" x14ac:dyDescent="0.3">
      <c r="A21" s="88"/>
      <c r="B21" s="61" t="s">
        <v>39</v>
      </c>
      <c r="C21" s="41">
        <f t="shared" ref="C21:C26" si="10">IF(OR(X10=30,W10=30),1,IF(C20="","",C20+1))</f>
        <v>2</v>
      </c>
      <c r="D21" s="41">
        <f t="shared" ref="D21:F26" si="11">D20+1</f>
        <v>9</v>
      </c>
      <c r="E21" s="41">
        <f t="shared" si="11"/>
        <v>16</v>
      </c>
      <c r="F21" s="41">
        <f t="shared" si="11"/>
        <v>23</v>
      </c>
      <c r="G21" s="41">
        <f>IF(G20=31,"",IF(G20="","",G20+1))</f>
        <v>30</v>
      </c>
      <c r="H21" s="34" t="str">
        <f>IF(H20=31,"",IF(H20="","",H20+1))</f>
        <v/>
      </c>
      <c r="I21" s="62"/>
      <c r="J21" s="61" t="s">
        <v>39</v>
      </c>
      <c r="K21" s="41" t="str">
        <f t="shared" ref="K21:K26" si="12">IF(OR(H20=31,G20=31),1,IF(K20="","",K20+1))</f>
        <v/>
      </c>
      <c r="L21" s="41">
        <f t="shared" ref="L21:N26" si="13">L20+1</f>
        <v>6</v>
      </c>
      <c r="M21" s="41">
        <f t="shared" si="13"/>
        <v>13</v>
      </c>
      <c r="N21" s="41">
        <f t="shared" si="13"/>
        <v>20</v>
      </c>
      <c r="O21" s="41">
        <f t="shared" ref="O21:P26" si="14">IF(O20=30,"",IF(O20="","",O20+1))</f>
        <v>27</v>
      </c>
      <c r="P21" s="34" t="str">
        <f t="shared" si="14"/>
        <v/>
      </c>
      <c r="Q21" s="44"/>
      <c r="R21" s="61" t="s">
        <v>39</v>
      </c>
      <c r="S21" s="41" t="str">
        <f t="shared" ref="S21:S26" si="15">IF(OR(P20=30,O20=30),1,IF(S20="","",S20+1))</f>
        <v/>
      </c>
      <c r="T21" s="41">
        <f t="shared" ref="T21:V26" si="16">T20+1</f>
        <v>4</v>
      </c>
      <c r="U21" s="41">
        <f t="shared" si="16"/>
        <v>11</v>
      </c>
      <c r="V21" s="41">
        <f t="shared" si="16"/>
        <v>18</v>
      </c>
      <c r="W21" s="41">
        <f>IF(W20=31,"",IF(W20="","",W20+1))</f>
        <v>25</v>
      </c>
      <c r="X21" s="34" t="str">
        <f>IF(X20=31,"",IF(X20="","",X20+1))</f>
        <v/>
      </c>
      <c r="Y21" s="44"/>
      <c r="Z21" s="82"/>
      <c r="AA21" s="73">
        <f>IF(OR(DATA!D20=0,DATA!D20=""),"",DATA!D20)</f>
        <v>10</v>
      </c>
      <c r="AB21" s="68" t="str">
        <f>IF(OR(DATA!E20=0,DATA!E20=""),"",DATA!E20)</f>
        <v>Hari Raya Idul Fitri</v>
      </c>
      <c r="AC21" s="57"/>
      <c r="AD21" s="37"/>
      <c r="AG21" s="89" t="s">
        <v>46</v>
      </c>
      <c r="AH21" s="70">
        <f>DATA!B20</f>
        <v>10</v>
      </c>
      <c r="AI21" s="70">
        <f>DATA!C20</f>
        <v>10</v>
      </c>
      <c r="AJ21" s="70">
        <f>DATA!F20</f>
        <v>0</v>
      </c>
      <c r="AK21" s="71">
        <f>DATA!G20</f>
        <v>0</v>
      </c>
      <c r="AL21" s="70">
        <f>DATA!H20</f>
        <v>0</v>
      </c>
      <c r="AM21" s="71">
        <f>DATA!I20</f>
        <v>0</v>
      </c>
      <c r="AN21" s="70">
        <f>DATA!J20</f>
        <v>0</v>
      </c>
      <c r="AO21" s="71">
        <f>DATA!K20</f>
        <v>0</v>
      </c>
      <c r="AP21" s="70">
        <f>DATA!L20</f>
        <v>0</v>
      </c>
      <c r="AQ21" s="71">
        <f>DATA!M20</f>
        <v>0</v>
      </c>
      <c r="AR21" s="70">
        <f>DATA!N20</f>
        <v>0</v>
      </c>
      <c r="AS21" s="71">
        <f>DATA!O20</f>
        <v>0</v>
      </c>
      <c r="AT21" s="70">
        <f>DATA!P20</f>
        <v>0</v>
      </c>
      <c r="AU21" s="71">
        <f>DATA!Q20</f>
        <v>0</v>
      </c>
      <c r="AV21" s="70">
        <f>DATA!R20</f>
        <v>0</v>
      </c>
      <c r="AW21" s="71">
        <f>DATA!S20</f>
        <v>0</v>
      </c>
      <c r="AX21" s="70">
        <f>DATA!T20</f>
        <v>0</v>
      </c>
      <c r="AY21" s="71">
        <f>DATA!U20</f>
        <v>0</v>
      </c>
      <c r="AZ21" s="70">
        <f>DATA!V20</f>
        <v>0</v>
      </c>
      <c r="BA21" s="71">
        <f>DATA!W20</f>
        <v>0</v>
      </c>
      <c r="BB21" s="70">
        <f>DATA!X20</f>
        <v>0</v>
      </c>
      <c r="BC21" s="71">
        <f>DATA!Y20</f>
        <v>0</v>
      </c>
      <c r="BD21" s="70">
        <f>DATA!Z20</f>
        <v>0</v>
      </c>
      <c r="BE21" s="71">
        <f>DATA!AA20</f>
        <v>0</v>
      </c>
      <c r="BF21" s="70">
        <f>DATA!AB20</f>
        <v>0</v>
      </c>
      <c r="BG21" s="71">
        <f>DATA!AC20</f>
        <v>0</v>
      </c>
      <c r="BO21" s="29">
        <f t="shared" si="9"/>
        <v>0</v>
      </c>
    </row>
    <row r="22" spans="1:67" ht="12.95" customHeight="1" thickTop="1" thickBot="1" x14ac:dyDescent="0.3">
      <c r="A22" s="83"/>
      <c r="B22" s="61" t="s">
        <v>42</v>
      </c>
      <c r="C22" s="41">
        <f t="shared" si="10"/>
        <v>3</v>
      </c>
      <c r="D22" s="41">
        <f t="shared" si="11"/>
        <v>10</v>
      </c>
      <c r="E22" s="41">
        <f t="shared" si="11"/>
        <v>17</v>
      </c>
      <c r="F22" s="41">
        <f t="shared" si="11"/>
        <v>24</v>
      </c>
      <c r="G22" s="41">
        <f t="shared" ref="G22:H26" si="17">IF(G21=31,"",IF(G21="","",G21+1))</f>
        <v>31</v>
      </c>
      <c r="H22" s="34" t="str">
        <f t="shared" si="17"/>
        <v/>
      </c>
      <c r="I22" s="62"/>
      <c r="J22" s="61" t="s">
        <v>42</v>
      </c>
      <c r="K22" s="41" t="str">
        <f t="shared" si="12"/>
        <v/>
      </c>
      <c r="L22" s="41">
        <f t="shared" si="13"/>
        <v>7</v>
      </c>
      <c r="M22" s="41">
        <f t="shared" si="13"/>
        <v>14</v>
      </c>
      <c r="N22" s="41">
        <f t="shared" si="13"/>
        <v>21</v>
      </c>
      <c r="O22" s="41">
        <f t="shared" si="14"/>
        <v>28</v>
      </c>
      <c r="P22" s="34" t="str">
        <f t="shared" si="14"/>
        <v/>
      </c>
      <c r="Q22" s="44"/>
      <c r="R22" s="61" t="s">
        <v>42</v>
      </c>
      <c r="S22" s="41" t="str">
        <f t="shared" si="15"/>
        <v/>
      </c>
      <c r="T22" s="41">
        <f t="shared" si="16"/>
        <v>5</v>
      </c>
      <c r="U22" s="41">
        <f t="shared" si="16"/>
        <v>12</v>
      </c>
      <c r="V22" s="41">
        <f t="shared" si="16"/>
        <v>19</v>
      </c>
      <c r="W22" s="41">
        <f t="shared" ref="W22:X26" si="18">IF(W21=31,"",IF(W21="","",W21+1))</f>
        <v>26</v>
      </c>
      <c r="X22" s="34" t="str">
        <f t="shared" si="18"/>
        <v/>
      </c>
      <c r="Y22" s="44"/>
      <c r="Z22" s="82"/>
      <c r="AA22" s="73">
        <f>IF(OR(DATA!D21=0,DATA!D21=""),"",DATA!D21)</f>
        <v>11</v>
      </c>
      <c r="AB22" s="68" t="str">
        <f>IF(OR(DATA!E21=0,DATA!E21=""),"",DATA!E21)</f>
        <v>Hari Raya Idul Adha</v>
      </c>
      <c r="AC22" s="57"/>
      <c r="AD22" s="37"/>
      <c r="AG22" s="90" t="s">
        <v>46</v>
      </c>
      <c r="AH22" s="70">
        <f>DATA!B21</f>
        <v>11</v>
      </c>
      <c r="AI22" s="70">
        <f>DATA!C21</f>
        <v>11</v>
      </c>
      <c r="AJ22" s="70">
        <f>DATA!F21</f>
        <v>0</v>
      </c>
      <c r="AK22" s="71">
        <f>DATA!G21</f>
        <v>0</v>
      </c>
      <c r="AL22" s="70">
        <f>DATA!H21</f>
        <v>0</v>
      </c>
      <c r="AM22" s="71">
        <f>DATA!I21</f>
        <v>0</v>
      </c>
      <c r="AN22" s="70">
        <f>DATA!J21</f>
        <v>0</v>
      </c>
      <c r="AO22" s="71">
        <f>DATA!K21</f>
        <v>0</v>
      </c>
      <c r="AP22" s="70">
        <f>DATA!L21</f>
        <v>0</v>
      </c>
      <c r="AQ22" s="71">
        <f>DATA!M21</f>
        <v>0</v>
      </c>
      <c r="AR22" s="70">
        <f>DATA!N21</f>
        <v>0</v>
      </c>
      <c r="AS22" s="71">
        <f>DATA!O21</f>
        <v>0</v>
      </c>
      <c r="AT22" s="70">
        <f>DATA!P21</f>
        <v>0</v>
      </c>
      <c r="AU22" s="71">
        <f>DATA!Q21</f>
        <v>0</v>
      </c>
      <c r="AV22" s="70">
        <f>DATA!R21</f>
        <v>0</v>
      </c>
      <c r="AW22" s="71">
        <f>DATA!S21</f>
        <v>0</v>
      </c>
      <c r="AX22" s="70">
        <f>DATA!T21</f>
        <v>0</v>
      </c>
      <c r="AY22" s="71">
        <f>DATA!U21</f>
        <v>0</v>
      </c>
      <c r="AZ22" s="70">
        <f>DATA!V21</f>
        <v>0</v>
      </c>
      <c r="BA22" s="71">
        <f>DATA!W21</f>
        <v>0</v>
      </c>
      <c r="BB22" s="70">
        <f>DATA!X21</f>
        <v>0</v>
      </c>
      <c r="BC22" s="71">
        <f>DATA!Y21</f>
        <v>0</v>
      </c>
      <c r="BD22" s="70">
        <f>DATA!Z21</f>
        <v>0</v>
      </c>
      <c r="BE22" s="71">
        <f>DATA!AA21</f>
        <v>0</v>
      </c>
      <c r="BF22" s="70">
        <f>DATA!AB21</f>
        <v>0</v>
      </c>
      <c r="BG22" s="71">
        <f>DATA!AC21</f>
        <v>0</v>
      </c>
      <c r="BO22" s="29">
        <f t="shared" si="9"/>
        <v>0</v>
      </c>
    </row>
    <row r="23" spans="1:67" ht="12.95" customHeight="1" thickTop="1" thickBot="1" x14ac:dyDescent="0.3">
      <c r="A23" s="83"/>
      <c r="B23" s="61" t="s">
        <v>45</v>
      </c>
      <c r="C23" s="41">
        <f t="shared" si="10"/>
        <v>4</v>
      </c>
      <c r="D23" s="41">
        <f t="shared" si="11"/>
        <v>11</v>
      </c>
      <c r="E23" s="41">
        <f t="shared" si="11"/>
        <v>18</v>
      </c>
      <c r="F23" s="41">
        <f t="shared" si="11"/>
        <v>25</v>
      </c>
      <c r="G23" s="41" t="str">
        <f t="shared" si="17"/>
        <v/>
      </c>
      <c r="H23" s="34" t="str">
        <f t="shared" si="17"/>
        <v/>
      </c>
      <c r="I23" s="62"/>
      <c r="J23" s="61" t="s">
        <v>45</v>
      </c>
      <c r="K23" s="41">
        <f t="shared" si="12"/>
        <v>1</v>
      </c>
      <c r="L23" s="41">
        <f t="shared" si="13"/>
        <v>8</v>
      </c>
      <c r="M23" s="41">
        <f t="shared" si="13"/>
        <v>15</v>
      </c>
      <c r="N23" s="41">
        <f t="shared" si="13"/>
        <v>22</v>
      </c>
      <c r="O23" s="41">
        <f t="shared" si="14"/>
        <v>29</v>
      </c>
      <c r="P23" s="34" t="str">
        <f t="shared" si="14"/>
        <v/>
      </c>
      <c r="Q23" s="44"/>
      <c r="R23" s="61" t="s">
        <v>45</v>
      </c>
      <c r="S23" s="41" t="str">
        <f t="shared" si="15"/>
        <v/>
      </c>
      <c r="T23" s="41">
        <f t="shared" si="16"/>
        <v>6</v>
      </c>
      <c r="U23" s="41">
        <f t="shared" si="16"/>
        <v>13</v>
      </c>
      <c r="V23" s="41">
        <f t="shared" si="16"/>
        <v>20</v>
      </c>
      <c r="W23" s="41">
        <f t="shared" si="18"/>
        <v>27</v>
      </c>
      <c r="X23" s="34" t="str">
        <f t="shared" si="18"/>
        <v/>
      </c>
      <c r="Y23" s="44"/>
      <c r="Z23" s="82"/>
      <c r="AA23" s="73">
        <f>IF(OR(DATA!D22=0,DATA!D22=""),"",DATA!D22)</f>
        <v>12</v>
      </c>
      <c r="AB23" s="68" t="str">
        <f>IF(OR(DATA!E22=0,DATA!E22=""),"",DATA!E22)</f>
        <v>Maulid Nabi Muhammad SAW</v>
      </c>
      <c r="AC23" s="57"/>
      <c r="AD23" s="37"/>
      <c r="AG23" s="91" t="s">
        <v>46</v>
      </c>
      <c r="AH23" s="70">
        <f>DATA!B22</f>
        <v>12</v>
      </c>
      <c r="AI23" s="70">
        <f>DATA!C22</f>
        <v>12</v>
      </c>
      <c r="AJ23" s="70">
        <f>DATA!F22</f>
        <v>0</v>
      </c>
      <c r="AK23" s="71">
        <f>DATA!G22</f>
        <v>0</v>
      </c>
      <c r="AL23" s="70">
        <f>DATA!H22</f>
        <v>0</v>
      </c>
      <c r="AM23" s="71">
        <f>DATA!I22</f>
        <v>0</v>
      </c>
      <c r="AN23" s="70">
        <f>DATA!J22</f>
        <v>0</v>
      </c>
      <c r="AO23" s="71">
        <f>DATA!K22</f>
        <v>0</v>
      </c>
      <c r="AP23" s="70">
        <f>DATA!L22</f>
        <v>0</v>
      </c>
      <c r="AQ23" s="71">
        <f>DATA!M22</f>
        <v>0</v>
      </c>
      <c r="AR23" s="70">
        <f>DATA!N22</f>
        <v>0</v>
      </c>
      <c r="AS23" s="71">
        <f>DATA!O22</f>
        <v>0</v>
      </c>
      <c r="AT23" s="70">
        <f>DATA!P22</f>
        <v>0</v>
      </c>
      <c r="AU23" s="71">
        <f>DATA!Q22</f>
        <v>0</v>
      </c>
      <c r="AV23" s="70">
        <f>DATA!R22</f>
        <v>0</v>
      </c>
      <c r="AW23" s="71">
        <f>DATA!S22</f>
        <v>0</v>
      </c>
      <c r="AX23" s="70">
        <f>DATA!T22</f>
        <v>0</v>
      </c>
      <c r="AY23" s="71">
        <f>DATA!U22</f>
        <v>0</v>
      </c>
      <c r="AZ23" s="70">
        <f>DATA!V22</f>
        <v>0</v>
      </c>
      <c r="BA23" s="71">
        <f>DATA!W22</f>
        <v>0</v>
      </c>
      <c r="BB23" s="70">
        <f>DATA!X22</f>
        <v>0</v>
      </c>
      <c r="BC23" s="71">
        <f>DATA!Y22</f>
        <v>0</v>
      </c>
      <c r="BD23" s="70">
        <f>DATA!Z22</f>
        <v>0</v>
      </c>
      <c r="BE23" s="71">
        <f>DATA!AA22</f>
        <v>0</v>
      </c>
      <c r="BF23" s="70">
        <f>DATA!AB22</f>
        <v>0</v>
      </c>
      <c r="BG23" s="71">
        <f>DATA!AC22</f>
        <v>0</v>
      </c>
      <c r="BO23" s="29">
        <f t="shared" si="9"/>
        <v>0</v>
      </c>
    </row>
    <row r="24" spans="1:67" ht="12.95" customHeight="1" thickTop="1" thickBot="1" x14ac:dyDescent="0.3">
      <c r="A24" s="83"/>
      <c r="B24" s="61" t="s">
        <v>49</v>
      </c>
      <c r="C24" s="41">
        <f t="shared" si="10"/>
        <v>5</v>
      </c>
      <c r="D24" s="41">
        <f t="shared" si="11"/>
        <v>12</v>
      </c>
      <c r="E24" s="41">
        <f t="shared" si="11"/>
        <v>19</v>
      </c>
      <c r="F24" s="41">
        <f t="shared" si="11"/>
        <v>26</v>
      </c>
      <c r="G24" s="41" t="str">
        <f t="shared" si="17"/>
        <v/>
      </c>
      <c r="H24" s="34" t="str">
        <f t="shared" si="17"/>
        <v/>
      </c>
      <c r="I24" s="62"/>
      <c r="J24" s="61" t="s">
        <v>49</v>
      </c>
      <c r="K24" s="41">
        <f t="shared" si="12"/>
        <v>2</v>
      </c>
      <c r="L24" s="41">
        <f t="shared" si="13"/>
        <v>9</v>
      </c>
      <c r="M24" s="41">
        <f t="shared" si="13"/>
        <v>16</v>
      </c>
      <c r="N24" s="41">
        <f t="shared" si="13"/>
        <v>23</v>
      </c>
      <c r="O24" s="41">
        <f t="shared" si="14"/>
        <v>30</v>
      </c>
      <c r="P24" s="34" t="str">
        <f t="shared" si="14"/>
        <v/>
      </c>
      <c r="Q24" s="44"/>
      <c r="R24" s="61" t="s">
        <v>49</v>
      </c>
      <c r="S24" s="41" t="str">
        <f t="shared" si="15"/>
        <v/>
      </c>
      <c r="T24" s="41">
        <f t="shared" si="16"/>
        <v>7</v>
      </c>
      <c r="U24" s="41">
        <f t="shared" si="16"/>
        <v>14</v>
      </c>
      <c r="V24" s="41">
        <f t="shared" si="16"/>
        <v>21</v>
      </c>
      <c r="W24" s="41">
        <f t="shared" si="18"/>
        <v>28</v>
      </c>
      <c r="X24" s="34" t="str">
        <f t="shared" si="18"/>
        <v/>
      </c>
      <c r="Y24" s="44"/>
      <c r="Z24" s="82"/>
      <c r="AA24" s="73" t="str">
        <f>IF(OR(DATA!D23=0,DATA!D23=""),"",DATA!D23)</f>
        <v/>
      </c>
      <c r="AB24" s="68" t="str">
        <f>IF(OR(DATA!E23=0,DATA!E23=""),"",DATA!E23)</f>
        <v/>
      </c>
      <c r="AC24" s="57"/>
      <c r="AD24" s="37"/>
      <c r="AG24" s="92" t="s">
        <v>46</v>
      </c>
      <c r="AH24" s="70">
        <f>DATA!B23</f>
        <v>13</v>
      </c>
      <c r="AI24" s="70">
        <f>DATA!C23</f>
        <v>13</v>
      </c>
      <c r="AJ24" s="70">
        <f>DATA!F23</f>
        <v>0</v>
      </c>
      <c r="AK24" s="71">
        <f>DATA!G23</f>
        <v>0</v>
      </c>
      <c r="AL24" s="70">
        <f>DATA!H23</f>
        <v>0</v>
      </c>
      <c r="AM24" s="71">
        <f>DATA!I23</f>
        <v>0</v>
      </c>
      <c r="AN24" s="70">
        <f>DATA!J23</f>
        <v>0</v>
      </c>
      <c r="AO24" s="71">
        <f>DATA!K23</f>
        <v>0</v>
      </c>
      <c r="AP24" s="70">
        <f>DATA!L23</f>
        <v>0</v>
      </c>
      <c r="AQ24" s="71">
        <f>DATA!M23</f>
        <v>0</v>
      </c>
      <c r="AR24" s="70">
        <f>DATA!N23</f>
        <v>0</v>
      </c>
      <c r="AS24" s="71">
        <f>DATA!O23</f>
        <v>0</v>
      </c>
      <c r="AT24" s="70">
        <f>DATA!P23</f>
        <v>0</v>
      </c>
      <c r="AU24" s="71">
        <f>DATA!Q23</f>
        <v>0</v>
      </c>
      <c r="AV24" s="70">
        <f>DATA!R23</f>
        <v>0</v>
      </c>
      <c r="AW24" s="71">
        <f>DATA!S23</f>
        <v>0</v>
      </c>
      <c r="AX24" s="70">
        <f>DATA!T23</f>
        <v>0</v>
      </c>
      <c r="AY24" s="71">
        <f>DATA!U23</f>
        <v>0</v>
      </c>
      <c r="AZ24" s="70">
        <f>DATA!V23</f>
        <v>0</v>
      </c>
      <c r="BA24" s="71">
        <f>DATA!W23</f>
        <v>0</v>
      </c>
      <c r="BB24" s="70">
        <f>DATA!X23</f>
        <v>0</v>
      </c>
      <c r="BC24" s="71">
        <f>DATA!Y23</f>
        <v>0</v>
      </c>
      <c r="BD24" s="70">
        <f>DATA!Z23</f>
        <v>0</v>
      </c>
      <c r="BE24" s="71">
        <f>DATA!AA23</f>
        <v>0</v>
      </c>
      <c r="BF24" s="70">
        <f>DATA!AB23</f>
        <v>0</v>
      </c>
      <c r="BG24" s="71">
        <f>DATA!AC23</f>
        <v>0</v>
      </c>
      <c r="BO24" s="29">
        <f t="shared" si="9"/>
        <v>0</v>
      </c>
    </row>
    <row r="25" spans="1:67" ht="12.95" customHeight="1" thickTop="1" thickBot="1" x14ac:dyDescent="0.3">
      <c r="A25" s="83"/>
      <c r="B25" s="61" t="s">
        <v>52</v>
      </c>
      <c r="C25" s="41">
        <f t="shared" si="10"/>
        <v>6</v>
      </c>
      <c r="D25" s="41">
        <f t="shared" si="11"/>
        <v>13</v>
      </c>
      <c r="E25" s="41">
        <f t="shared" si="11"/>
        <v>20</v>
      </c>
      <c r="F25" s="41">
        <f t="shared" si="11"/>
        <v>27</v>
      </c>
      <c r="G25" s="41" t="str">
        <f t="shared" si="17"/>
        <v/>
      </c>
      <c r="H25" s="34" t="str">
        <f t="shared" si="17"/>
        <v/>
      </c>
      <c r="I25" s="62"/>
      <c r="J25" s="61" t="s">
        <v>52</v>
      </c>
      <c r="K25" s="41">
        <f t="shared" si="12"/>
        <v>3</v>
      </c>
      <c r="L25" s="41">
        <f t="shared" si="13"/>
        <v>10</v>
      </c>
      <c r="M25" s="41">
        <f t="shared" si="13"/>
        <v>17</v>
      </c>
      <c r="N25" s="41">
        <f t="shared" si="13"/>
        <v>24</v>
      </c>
      <c r="O25" s="41" t="str">
        <f t="shared" si="14"/>
        <v/>
      </c>
      <c r="P25" s="34" t="str">
        <f t="shared" si="14"/>
        <v/>
      </c>
      <c r="Q25" s="44"/>
      <c r="R25" s="61" t="s">
        <v>52</v>
      </c>
      <c r="S25" s="41">
        <f t="shared" si="15"/>
        <v>1</v>
      </c>
      <c r="T25" s="41">
        <f t="shared" si="16"/>
        <v>8</v>
      </c>
      <c r="U25" s="41">
        <f t="shared" si="16"/>
        <v>15</v>
      </c>
      <c r="V25" s="41">
        <f t="shared" si="16"/>
        <v>22</v>
      </c>
      <c r="W25" s="41">
        <f t="shared" si="18"/>
        <v>29</v>
      </c>
      <c r="X25" s="34" t="str">
        <f t="shared" si="18"/>
        <v/>
      </c>
      <c r="Y25" s="44"/>
      <c r="Z25" s="82"/>
      <c r="AA25" s="73" t="str">
        <f>IF(OR(DATA!D24=0,DATA!D24=""),"",DATA!D24)</f>
        <v/>
      </c>
      <c r="AB25" s="68" t="str">
        <f>IF(OR(DATA!E24=0,DATA!E24=""),"",DATA!E24)</f>
        <v/>
      </c>
      <c r="AC25" s="57"/>
      <c r="AD25" s="37"/>
      <c r="AG25" s="93" t="s">
        <v>46</v>
      </c>
      <c r="AH25" s="70">
        <f>DATA!B24</f>
        <v>14</v>
      </c>
      <c r="AI25" s="70">
        <f>DATA!C24</f>
        <v>14</v>
      </c>
      <c r="AJ25" s="70">
        <f>DATA!F24</f>
        <v>0</v>
      </c>
      <c r="AK25" s="71">
        <f>DATA!G24</f>
        <v>0</v>
      </c>
      <c r="AL25" s="70">
        <f>DATA!H24</f>
        <v>0</v>
      </c>
      <c r="AM25" s="71">
        <f>DATA!I24</f>
        <v>0</v>
      </c>
      <c r="AN25" s="70">
        <f>DATA!J24</f>
        <v>0</v>
      </c>
      <c r="AO25" s="71">
        <f>DATA!K24</f>
        <v>0</v>
      </c>
      <c r="AP25" s="70">
        <f>DATA!L24</f>
        <v>0</v>
      </c>
      <c r="AQ25" s="71">
        <f>DATA!M24</f>
        <v>0</v>
      </c>
      <c r="AR25" s="70">
        <f>DATA!N24</f>
        <v>0</v>
      </c>
      <c r="AS25" s="71">
        <f>DATA!O24</f>
        <v>0</v>
      </c>
      <c r="AT25" s="70">
        <f>DATA!P24</f>
        <v>0</v>
      </c>
      <c r="AU25" s="71">
        <f>DATA!Q24</f>
        <v>0</v>
      </c>
      <c r="AV25" s="70">
        <f>DATA!R24</f>
        <v>0</v>
      </c>
      <c r="AW25" s="71">
        <f>DATA!S24</f>
        <v>0</v>
      </c>
      <c r="AX25" s="70">
        <f>DATA!T24</f>
        <v>0</v>
      </c>
      <c r="AY25" s="71">
        <f>DATA!U24</f>
        <v>0</v>
      </c>
      <c r="AZ25" s="70">
        <f>DATA!V24</f>
        <v>0</v>
      </c>
      <c r="BA25" s="71">
        <f>DATA!W24</f>
        <v>0</v>
      </c>
      <c r="BB25" s="70">
        <f>DATA!X24</f>
        <v>0</v>
      </c>
      <c r="BC25" s="71">
        <f>DATA!Y24</f>
        <v>0</v>
      </c>
      <c r="BD25" s="70">
        <f>DATA!Z24</f>
        <v>0</v>
      </c>
      <c r="BE25" s="71">
        <f>DATA!AA24</f>
        <v>0</v>
      </c>
      <c r="BF25" s="70">
        <f>DATA!AB24</f>
        <v>0</v>
      </c>
      <c r="BG25" s="71">
        <f>DATA!AC24</f>
        <v>0</v>
      </c>
      <c r="BO25" s="29">
        <f t="shared" si="9"/>
        <v>0</v>
      </c>
    </row>
    <row r="26" spans="1:67" ht="12.95" customHeight="1" thickTop="1" thickBot="1" x14ac:dyDescent="0.3">
      <c r="A26" s="83"/>
      <c r="B26" s="77" t="s">
        <v>54</v>
      </c>
      <c r="C26" s="46">
        <f t="shared" si="10"/>
        <v>7</v>
      </c>
      <c r="D26" s="46">
        <f t="shared" si="11"/>
        <v>14</v>
      </c>
      <c r="E26" s="46">
        <f t="shared" si="11"/>
        <v>21</v>
      </c>
      <c r="F26" s="46">
        <f t="shared" si="11"/>
        <v>28</v>
      </c>
      <c r="G26" s="46" t="str">
        <f t="shared" si="17"/>
        <v/>
      </c>
      <c r="H26" s="47" t="str">
        <f t="shared" si="17"/>
        <v/>
      </c>
      <c r="I26" s="62"/>
      <c r="J26" s="77" t="s">
        <v>54</v>
      </c>
      <c r="K26" s="46">
        <f t="shared" si="12"/>
        <v>4</v>
      </c>
      <c r="L26" s="46">
        <f t="shared" si="13"/>
        <v>11</v>
      </c>
      <c r="M26" s="46">
        <f t="shared" si="13"/>
        <v>18</v>
      </c>
      <c r="N26" s="46">
        <f t="shared" si="13"/>
        <v>25</v>
      </c>
      <c r="O26" s="46" t="str">
        <f t="shared" si="14"/>
        <v/>
      </c>
      <c r="P26" s="47" t="str">
        <f t="shared" si="14"/>
        <v/>
      </c>
      <c r="Q26" s="44"/>
      <c r="R26" s="77" t="s">
        <v>54</v>
      </c>
      <c r="S26" s="46">
        <f t="shared" si="15"/>
        <v>2</v>
      </c>
      <c r="T26" s="46">
        <f t="shared" si="16"/>
        <v>9</v>
      </c>
      <c r="U26" s="46">
        <f t="shared" si="16"/>
        <v>16</v>
      </c>
      <c r="V26" s="46">
        <f t="shared" si="16"/>
        <v>23</v>
      </c>
      <c r="W26" s="46">
        <f t="shared" si="18"/>
        <v>30</v>
      </c>
      <c r="X26" s="47" t="str">
        <f t="shared" si="18"/>
        <v/>
      </c>
      <c r="Y26" s="44"/>
      <c r="Z26" s="82"/>
      <c r="AA26" s="85" t="str">
        <f>IF(OR(DATA!D25=0,DATA!D25=""),"",DATA!D25)</f>
        <v/>
      </c>
      <c r="AB26" s="68" t="str">
        <f>IF(OR(DATA!E25=0,DATA!E25=""),"",DATA!E25)</f>
        <v/>
      </c>
      <c r="AC26" s="57"/>
      <c r="AD26" s="37"/>
      <c r="AG26" s="94" t="s">
        <v>46</v>
      </c>
      <c r="AH26" s="70">
        <f>DATA!B25</f>
        <v>15</v>
      </c>
      <c r="AI26" s="70">
        <f>DATA!C25</f>
        <v>15</v>
      </c>
      <c r="AJ26" s="70">
        <f>DATA!F25</f>
        <v>0</v>
      </c>
      <c r="AK26" s="71">
        <f>DATA!G25</f>
        <v>0</v>
      </c>
      <c r="AL26" s="70">
        <f>DATA!H25</f>
        <v>0</v>
      </c>
      <c r="AM26" s="71">
        <f>DATA!I25</f>
        <v>0</v>
      </c>
      <c r="AN26" s="70">
        <f>DATA!J25</f>
        <v>0</v>
      </c>
      <c r="AO26" s="71">
        <f>DATA!K25</f>
        <v>0</v>
      </c>
      <c r="AP26" s="70">
        <f>DATA!L25</f>
        <v>0</v>
      </c>
      <c r="AQ26" s="71">
        <f>DATA!M25</f>
        <v>0</v>
      </c>
      <c r="AR26" s="70">
        <f>DATA!N25</f>
        <v>0</v>
      </c>
      <c r="AS26" s="71">
        <f>DATA!O25</f>
        <v>0</v>
      </c>
      <c r="AT26" s="70">
        <f>DATA!P25</f>
        <v>0</v>
      </c>
      <c r="AU26" s="71">
        <f>DATA!Q25</f>
        <v>0</v>
      </c>
      <c r="AV26" s="70">
        <f>DATA!R25</f>
        <v>0</v>
      </c>
      <c r="AW26" s="71">
        <f>DATA!S25</f>
        <v>0</v>
      </c>
      <c r="AX26" s="70">
        <f>DATA!T25</f>
        <v>0</v>
      </c>
      <c r="AY26" s="71">
        <f>DATA!U25</f>
        <v>0</v>
      </c>
      <c r="AZ26" s="70">
        <f>DATA!V25</f>
        <v>0</v>
      </c>
      <c r="BA26" s="71">
        <f>DATA!W25</f>
        <v>0</v>
      </c>
      <c r="BB26" s="70">
        <f>DATA!X25</f>
        <v>0</v>
      </c>
      <c r="BC26" s="71">
        <f>DATA!Y25</f>
        <v>0</v>
      </c>
      <c r="BD26" s="70">
        <f>DATA!Z25</f>
        <v>0</v>
      </c>
      <c r="BE26" s="71">
        <f>DATA!AA25</f>
        <v>0</v>
      </c>
      <c r="BF26" s="70">
        <f>DATA!AB25</f>
        <v>0</v>
      </c>
      <c r="BG26" s="71">
        <f>DATA!AC25</f>
        <v>0</v>
      </c>
      <c r="BO26" s="29">
        <f t="shared" si="9"/>
        <v>0</v>
      </c>
    </row>
    <row r="27" spans="1:67" ht="6.95" customHeight="1" thickTop="1" thickBot="1" x14ac:dyDescent="0.3">
      <c r="A27" s="83"/>
      <c r="B27" s="81"/>
      <c r="C27" s="45"/>
      <c r="D27" s="45"/>
      <c r="E27" s="45"/>
      <c r="F27" s="45"/>
      <c r="G27" s="45"/>
      <c r="H27" s="45"/>
      <c r="I27" s="81"/>
      <c r="J27" s="81"/>
      <c r="K27" s="45"/>
      <c r="L27" s="45"/>
      <c r="M27" s="45"/>
      <c r="N27" s="45"/>
      <c r="O27" s="45"/>
      <c r="P27" s="45"/>
      <c r="Q27" s="81"/>
      <c r="R27" s="81"/>
      <c r="S27" s="45"/>
      <c r="T27" s="45"/>
      <c r="U27" s="45"/>
      <c r="V27" s="45"/>
      <c r="W27" s="45"/>
      <c r="X27" s="45"/>
      <c r="Y27" s="44"/>
      <c r="Z27" s="291"/>
      <c r="AA27" s="292" t="str">
        <f>IF(OR(DATA!D26=0,DATA!D26=""),"",DATA!D26)</f>
        <v/>
      </c>
      <c r="AB27" s="294" t="str">
        <f>IF(OR(DATA!E26=0,DATA!E26=""),"",DATA!E26)</f>
        <v/>
      </c>
      <c r="AC27" s="57"/>
      <c r="AD27" s="37"/>
      <c r="AG27" s="316" t="s">
        <v>46</v>
      </c>
      <c r="AH27" s="312">
        <f>DATA!B26</f>
        <v>16</v>
      </c>
      <c r="AI27" s="312">
        <f>DATA!C26</f>
        <v>16</v>
      </c>
      <c r="AJ27" s="312">
        <f>DATA!F26</f>
        <v>0</v>
      </c>
      <c r="AK27" s="310">
        <f>DATA!G26</f>
        <v>0</v>
      </c>
      <c r="AL27" s="308">
        <f>DATA!H26</f>
        <v>0</v>
      </c>
      <c r="AM27" s="310">
        <f>DATA!I26</f>
        <v>0</v>
      </c>
      <c r="AN27" s="308">
        <f>DATA!J26</f>
        <v>0</v>
      </c>
      <c r="AO27" s="310">
        <f>DATA!K26</f>
        <v>0</v>
      </c>
      <c r="AP27" s="308">
        <f>DATA!L26</f>
        <v>0</v>
      </c>
      <c r="AQ27" s="310">
        <f>DATA!M26</f>
        <v>0</v>
      </c>
      <c r="AR27" s="308">
        <f>DATA!N26</f>
        <v>0</v>
      </c>
      <c r="AS27" s="310">
        <f>DATA!O26</f>
        <v>0</v>
      </c>
      <c r="AT27" s="308">
        <f>DATA!P26</f>
        <v>0</v>
      </c>
      <c r="AU27" s="310">
        <f>DATA!Q26</f>
        <v>0</v>
      </c>
      <c r="AV27" s="308">
        <f>DATA!R26</f>
        <v>0</v>
      </c>
      <c r="AW27" s="310">
        <f>DATA!S26</f>
        <v>0</v>
      </c>
      <c r="AX27" s="308">
        <f>DATA!T26</f>
        <v>0</v>
      </c>
      <c r="AY27" s="310">
        <f>DATA!U26</f>
        <v>0</v>
      </c>
      <c r="AZ27" s="308">
        <f>DATA!V26</f>
        <v>0</v>
      </c>
      <c r="BA27" s="310">
        <f>DATA!W26</f>
        <v>0</v>
      </c>
      <c r="BB27" s="308">
        <f>DATA!X26</f>
        <v>0</v>
      </c>
      <c r="BC27" s="310">
        <f>DATA!Y26</f>
        <v>0</v>
      </c>
      <c r="BD27" s="308">
        <f>DATA!Z26</f>
        <v>0</v>
      </c>
      <c r="BE27" s="310">
        <f>DATA!AA26</f>
        <v>0</v>
      </c>
      <c r="BF27" s="308">
        <f>DATA!AB26</f>
        <v>0</v>
      </c>
      <c r="BG27" s="310">
        <f>DATA!AC26</f>
        <v>0</v>
      </c>
      <c r="BO27" s="29">
        <f t="shared" si="9"/>
        <v>0</v>
      </c>
    </row>
    <row r="28" spans="1:67" ht="6.95" customHeight="1" thickBot="1" x14ac:dyDescent="0.3">
      <c r="A28" s="83"/>
      <c r="B28" s="302" t="s">
        <v>29</v>
      </c>
      <c r="C28" s="304" t="str">
        <f>CONCATENATE("Januari ",MID(DATA!Q3,6,4))</f>
        <v>Januari 2018</v>
      </c>
      <c r="D28" s="304"/>
      <c r="E28" s="304"/>
      <c r="F28" s="304"/>
      <c r="G28" s="304"/>
      <c r="H28" s="305"/>
      <c r="I28" s="44" t="s">
        <v>55</v>
      </c>
      <c r="J28" s="302" t="s">
        <v>29</v>
      </c>
      <c r="K28" s="304" t="str">
        <f>CONCATENATE("Februari ",MID(DATA!Q3,6,4))</f>
        <v>Februari 2018</v>
      </c>
      <c r="L28" s="304"/>
      <c r="M28" s="304"/>
      <c r="N28" s="304"/>
      <c r="O28" s="304"/>
      <c r="P28" s="305"/>
      <c r="Q28" s="44"/>
      <c r="R28" s="302" t="s">
        <v>29</v>
      </c>
      <c r="S28" s="304" t="str">
        <f>CONCATENATE("Maret ",MID(DATA!Q3,6,4))</f>
        <v>Maret 2018</v>
      </c>
      <c r="T28" s="304"/>
      <c r="U28" s="304"/>
      <c r="V28" s="304"/>
      <c r="W28" s="304"/>
      <c r="X28" s="305"/>
      <c r="Y28" s="44"/>
      <c r="Z28" s="291"/>
      <c r="AA28" s="293"/>
      <c r="AB28" s="295"/>
      <c r="AC28" s="95"/>
      <c r="AD28" s="37"/>
      <c r="AG28" s="317"/>
      <c r="AH28" s="313"/>
      <c r="AI28" s="313"/>
      <c r="AJ28" s="313"/>
      <c r="AK28" s="311"/>
      <c r="AL28" s="309"/>
      <c r="AM28" s="311"/>
      <c r="AN28" s="309"/>
      <c r="AO28" s="311"/>
      <c r="AP28" s="309"/>
      <c r="AQ28" s="311"/>
      <c r="AR28" s="309"/>
      <c r="AS28" s="311"/>
      <c r="AT28" s="309"/>
      <c r="AU28" s="311"/>
      <c r="AV28" s="309"/>
      <c r="AW28" s="311"/>
      <c r="AX28" s="309"/>
      <c r="AY28" s="311"/>
      <c r="AZ28" s="309"/>
      <c r="BA28" s="311"/>
      <c r="BB28" s="309"/>
      <c r="BC28" s="311"/>
      <c r="BD28" s="309"/>
      <c r="BE28" s="311"/>
      <c r="BF28" s="309"/>
      <c r="BG28" s="311"/>
      <c r="BO28" s="29">
        <f t="shared" si="9"/>
        <v>0</v>
      </c>
    </row>
    <row r="29" spans="1:67" ht="12.95" customHeight="1" thickTop="1" thickBot="1" x14ac:dyDescent="0.3">
      <c r="A29" s="83"/>
      <c r="B29" s="303"/>
      <c r="C29" s="306"/>
      <c r="D29" s="306"/>
      <c r="E29" s="306"/>
      <c r="F29" s="306"/>
      <c r="G29" s="306"/>
      <c r="H29" s="307"/>
      <c r="I29" s="44"/>
      <c r="J29" s="303"/>
      <c r="K29" s="306"/>
      <c r="L29" s="306"/>
      <c r="M29" s="306"/>
      <c r="N29" s="306"/>
      <c r="O29" s="306"/>
      <c r="P29" s="307"/>
      <c r="Q29" s="44"/>
      <c r="R29" s="303"/>
      <c r="S29" s="306"/>
      <c r="T29" s="306"/>
      <c r="U29" s="306"/>
      <c r="V29" s="306"/>
      <c r="W29" s="306"/>
      <c r="X29" s="307"/>
      <c r="Y29" s="44"/>
      <c r="Z29" s="82"/>
      <c r="AA29" s="73" t="str">
        <f>IF(OR(DATA!D27=0,DATA!D27=""),"",DATA!D27)</f>
        <v/>
      </c>
      <c r="AB29" s="68" t="str">
        <f>IF(OR(DATA!E27=0,DATA!E27=""),"",DATA!E27)</f>
        <v/>
      </c>
      <c r="AC29" s="57"/>
      <c r="AD29" s="37"/>
      <c r="AG29" s="96" t="s">
        <v>46</v>
      </c>
      <c r="AH29" s="70">
        <f>DATA!B27</f>
        <v>17</v>
      </c>
      <c r="AI29" s="70">
        <f>DATA!C27</f>
        <v>17</v>
      </c>
      <c r="AJ29" s="70">
        <f>DATA!F27</f>
        <v>0</v>
      </c>
      <c r="AK29" s="71">
        <f>DATA!G27</f>
        <v>0</v>
      </c>
      <c r="AL29" s="70">
        <f>DATA!H27</f>
        <v>0</v>
      </c>
      <c r="AM29" s="71">
        <f>DATA!I27</f>
        <v>0</v>
      </c>
      <c r="AN29" s="70">
        <f>DATA!J27</f>
        <v>0</v>
      </c>
      <c r="AO29" s="71">
        <f>DATA!K27</f>
        <v>0</v>
      </c>
      <c r="AP29" s="70">
        <f>DATA!L27</f>
        <v>0</v>
      </c>
      <c r="AQ29" s="71">
        <f>DATA!M27</f>
        <v>0</v>
      </c>
      <c r="AR29" s="70">
        <f>DATA!N27</f>
        <v>0</v>
      </c>
      <c r="AS29" s="71">
        <f>DATA!O27</f>
        <v>0</v>
      </c>
      <c r="AT29" s="70">
        <f>DATA!P27</f>
        <v>0</v>
      </c>
      <c r="AU29" s="71">
        <f>DATA!Q27</f>
        <v>0</v>
      </c>
      <c r="AV29" s="70">
        <f>DATA!R27</f>
        <v>0</v>
      </c>
      <c r="AW29" s="71">
        <f>DATA!S27</f>
        <v>0</v>
      </c>
      <c r="AX29" s="70">
        <f>DATA!T27</f>
        <v>0</v>
      </c>
      <c r="AY29" s="71">
        <f>DATA!U27</f>
        <v>0</v>
      </c>
      <c r="AZ29" s="70">
        <f>DATA!V27</f>
        <v>0</v>
      </c>
      <c r="BA29" s="71">
        <f>DATA!W27</f>
        <v>0</v>
      </c>
      <c r="BB29" s="70">
        <f>DATA!X27</f>
        <v>0</v>
      </c>
      <c r="BC29" s="71">
        <f>DATA!Y27</f>
        <v>0</v>
      </c>
      <c r="BD29" s="70">
        <f>DATA!Z27</f>
        <v>0</v>
      </c>
      <c r="BE29" s="71">
        <f>DATA!AA27</f>
        <v>0</v>
      </c>
      <c r="BF29" s="70">
        <f>DATA!AB27</f>
        <v>0</v>
      </c>
      <c r="BG29" s="71">
        <f>DATA!AC27</f>
        <v>0</v>
      </c>
      <c r="BO29" s="29">
        <f t="shared" si="9"/>
        <v>0</v>
      </c>
    </row>
    <row r="30" spans="1:67" ht="12.95" customHeight="1" thickTop="1" thickBot="1" x14ac:dyDescent="0.3">
      <c r="A30" s="83"/>
      <c r="B30" s="50" t="s">
        <v>34</v>
      </c>
      <c r="C30" s="51" t="str">
        <f>IF(OR(X26=31,W26=31),1,"")</f>
        <v/>
      </c>
      <c r="D30" s="51">
        <f>C36+1</f>
        <v>7</v>
      </c>
      <c r="E30" s="51">
        <f>D36+1</f>
        <v>14</v>
      </c>
      <c r="F30" s="51">
        <f>E36+1</f>
        <v>21</v>
      </c>
      <c r="G30" s="51">
        <f>F36+1</f>
        <v>28</v>
      </c>
      <c r="H30" s="30" t="str">
        <f>IF(G36=31,"",IF(G36="","",G36+1))</f>
        <v/>
      </c>
      <c r="I30" s="52"/>
      <c r="J30" s="50" t="s">
        <v>34</v>
      </c>
      <c r="K30" s="51" t="str">
        <f>IF(OR(H36=31,G36=31),1,"")</f>
        <v/>
      </c>
      <c r="L30" s="51">
        <f>K36+1</f>
        <v>4</v>
      </c>
      <c r="M30" s="51">
        <f>L36+1</f>
        <v>11</v>
      </c>
      <c r="N30" s="51">
        <f>M36+1</f>
        <v>18</v>
      </c>
      <c r="O30" s="51">
        <f>IF(N36=IF(MOD(MID(DATA!Q3,6,4),4)=0,29,28),"",IF(N36="","",N36+1))</f>
        <v>25</v>
      </c>
      <c r="P30" s="30" t="str">
        <f>IF(O36=IF(MOD(MID(DATA!Q3,6,4),4)=0,29,28),"",IF(O36="","",O36+1))</f>
        <v/>
      </c>
      <c r="Q30" s="53"/>
      <c r="R30" s="50" t="s">
        <v>34</v>
      </c>
      <c r="S30" s="51" t="str">
        <f>IF(OR(N36=IF(MOD(MID(DATA!Q3,6,4),4)=0,29,28),P36=IF(MOD(MID(DATA!Q3,6,4),4)=0,29,28),O36=IF(MOD(MID(DATA!Q3,6,4),4)=0,29,28)),1,"")</f>
        <v/>
      </c>
      <c r="T30" s="51">
        <f>S36+1</f>
        <v>4</v>
      </c>
      <c r="U30" s="51">
        <f>T36+1</f>
        <v>11</v>
      </c>
      <c r="V30" s="51">
        <f>U36+1</f>
        <v>18</v>
      </c>
      <c r="W30" s="51">
        <f>V36+1</f>
        <v>25</v>
      </c>
      <c r="X30" s="30" t="str">
        <f>IF(W36=31,"",IF(W36="","",W36+1))</f>
        <v/>
      </c>
      <c r="Y30" s="53"/>
      <c r="Z30" s="82"/>
      <c r="AA30" s="73" t="str">
        <f>IF(OR(DATA!D28=0,DATA!D28=""),"",DATA!D28)</f>
        <v/>
      </c>
      <c r="AB30" s="68" t="str">
        <f>IF(OR(DATA!E28=0,DATA!E28=""),"",DATA!E28)</f>
        <v/>
      </c>
      <c r="AC30" s="57"/>
      <c r="AD30" s="37"/>
      <c r="AG30" s="97" t="s">
        <v>46</v>
      </c>
      <c r="AH30" s="70">
        <f>DATA!B28</f>
        <v>18</v>
      </c>
      <c r="AI30" s="70">
        <f>DATA!C28</f>
        <v>18</v>
      </c>
      <c r="AJ30" s="70">
        <f>DATA!F28</f>
        <v>0</v>
      </c>
      <c r="AK30" s="71">
        <f>DATA!G28</f>
        <v>0</v>
      </c>
      <c r="AL30" s="70">
        <f>DATA!H28</f>
        <v>0</v>
      </c>
      <c r="AM30" s="71">
        <f>DATA!I28</f>
        <v>0</v>
      </c>
      <c r="AN30" s="70">
        <f>DATA!J28</f>
        <v>0</v>
      </c>
      <c r="AO30" s="71">
        <f>DATA!K28</f>
        <v>0</v>
      </c>
      <c r="AP30" s="70">
        <f>DATA!L28</f>
        <v>0</v>
      </c>
      <c r="AQ30" s="71">
        <f>DATA!M28</f>
        <v>0</v>
      </c>
      <c r="AR30" s="70">
        <f>DATA!N28</f>
        <v>0</v>
      </c>
      <c r="AS30" s="71">
        <f>DATA!O28</f>
        <v>0</v>
      </c>
      <c r="AT30" s="70">
        <f>DATA!P28</f>
        <v>0</v>
      </c>
      <c r="AU30" s="71">
        <f>DATA!Q28</f>
        <v>0</v>
      </c>
      <c r="AV30" s="70">
        <f>DATA!R28</f>
        <v>0</v>
      </c>
      <c r="AW30" s="71">
        <f>DATA!S28</f>
        <v>0</v>
      </c>
      <c r="AX30" s="70">
        <f>DATA!T28</f>
        <v>0</v>
      </c>
      <c r="AY30" s="71">
        <f>DATA!U28</f>
        <v>0</v>
      </c>
      <c r="AZ30" s="70">
        <f>DATA!V28</f>
        <v>0</v>
      </c>
      <c r="BA30" s="71">
        <f>DATA!W28</f>
        <v>0</v>
      </c>
      <c r="BB30" s="70">
        <f>DATA!X28</f>
        <v>0</v>
      </c>
      <c r="BC30" s="71">
        <f>DATA!Y28</f>
        <v>0</v>
      </c>
      <c r="BD30" s="70">
        <f>DATA!Z28</f>
        <v>0</v>
      </c>
      <c r="BE30" s="71">
        <f>DATA!AA28</f>
        <v>0</v>
      </c>
      <c r="BF30" s="70">
        <f>DATA!AB28</f>
        <v>0</v>
      </c>
      <c r="BG30" s="71">
        <f>DATA!AC28</f>
        <v>0</v>
      </c>
      <c r="BO30" s="29">
        <f t="shared" si="9"/>
        <v>0</v>
      </c>
    </row>
    <row r="31" spans="1:67" ht="12.95" customHeight="1" thickTop="1" thickBot="1" x14ac:dyDescent="0.3">
      <c r="A31" s="83"/>
      <c r="B31" s="61" t="s">
        <v>39</v>
      </c>
      <c r="C31" s="41">
        <f t="shared" ref="C31:C36" si="19">IF(OR(X20=31,W20=31),1,IF(C30="","",C30+1))</f>
        <v>1</v>
      </c>
      <c r="D31" s="41">
        <f t="shared" ref="D31:F36" si="20">D30+1</f>
        <v>8</v>
      </c>
      <c r="E31" s="41">
        <f t="shared" si="20"/>
        <v>15</v>
      </c>
      <c r="F31" s="41">
        <f t="shared" si="20"/>
        <v>22</v>
      </c>
      <c r="G31" s="41">
        <f t="shared" ref="G31:H36" si="21">IF(G30=31,"",IF(G30="","",G30+1))</f>
        <v>29</v>
      </c>
      <c r="H31" s="34" t="str">
        <f t="shared" si="21"/>
        <v/>
      </c>
      <c r="I31" s="62"/>
      <c r="J31" s="61" t="s">
        <v>39</v>
      </c>
      <c r="K31" s="41" t="str">
        <f t="shared" ref="K31:K36" si="22">IF(OR(H30=31,G30=31),1,IF(K30="","",K30+1))</f>
        <v/>
      </c>
      <c r="L31" s="41">
        <f t="shared" ref="L31:N36" si="23">L30+1</f>
        <v>5</v>
      </c>
      <c r="M31" s="41">
        <f t="shared" si="23"/>
        <v>12</v>
      </c>
      <c r="N31" s="41">
        <f t="shared" si="23"/>
        <v>19</v>
      </c>
      <c r="O31" s="41">
        <f>IF(O30=IF(MOD(MID(DATA!Q3,6,4),4)=0,29,28),"",IF(O30="","",O30+1))</f>
        <v>26</v>
      </c>
      <c r="P31" s="34" t="str">
        <f>IF(P30=IF(MOD(MID(DATA!Q3,6,4),4)=0,29,28),"",IF(P30="","",P30+1))</f>
        <v/>
      </c>
      <c r="Q31" s="44"/>
      <c r="R31" s="61" t="s">
        <v>39</v>
      </c>
      <c r="S31" s="41" t="str">
        <f>IF(OR(P30=IF(MOD(MID(DATA!Q3,6,4),4)=0,29,28),O30=IF(MOD(MID(DATA!Q3,6,4),4)=0,29,28),N30=IF(MOD(MID(DATA!Q3,6,4),4)=0,29,28)),1,IF(S30="","",S30+1))</f>
        <v/>
      </c>
      <c r="T31" s="41">
        <f t="shared" ref="T31:V36" si="24">T30+1</f>
        <v>5</v>
      </c>
      <c r="U31" s="41">
        <f t="shared" si="24"/>
        <v>12</v>
      </c>
      <c r="V31" s="41">
        <f t="shared" si="24"/>
        <v>19</v>
      </c>
      <c r="W31" s="41">
        <f t="shared" ref="W31:X36" si="25">IF(W30=31,"",IF(W30="","",W30+1))</f>
        <v>26</v>
      </c>
      <c r="X31" s="34" t="str">
        <f t="shared" si="25"/>
        <v/>
      </c>
      <c r="Y31" s="44"/>
      <c r="Z31" s="82"/>
      <c r="AA31" s="73" t="str">
        <f>IF(OR(DATA!D29=0,DATA!D29=""),"",DATA!D29)</f>
        <v/>
      </c>
      <c r="AB31" s="68" t="str">
        <f>IF(OR(DATA!E29=0,DATA!E29=""),"",DATA!E29)</f>
        <v/>
      </c>
      <c r="AC31" s="57"/>
      <c r="AD31" s="37"/>
      <c r="AG31" s="98" t="s">
        <v>46</v>
      </c>
      <c r="AH31" s="70">
        <f>DATA!B29</f>
        <v>19</v>
      </c>
      <c r="AI31" s="70">
        <f>DATA!C29</f>
        <v>19</v>
      </c>
      <c r="AJ31" s="70">
        <f>DATA!F29</f>
        <v>0</v>
      </c>
      <c r="AK31" s="71">
        <f>DATA!G29</f>
        <v>0</v>
      </c>
      <c r="AL31" s="70">
        <f>DATA!H29</f>
        <v>0</v>
      </c>
      <c r="AM31" s="71">
        <f>DATA!I29</f>
        <v>0</v>
      </c>
      <c r="AN31" s="70">
        <f>DATA!J29</f>
        <v>0</v>
      </c>
      <c r="AO31" s="71">
        <f>DATA!K29</f>
        <v>0</v>
      </c>
      <c r="AP31" s="70">
        <f>DATA!L29</f>
        <v>0</v>
      </c>
      <c r="AQ31" s="71">
        <f>DATA!M29</f>
        <v>0</v>
      </c>
      <c r="AR31" s="70">
        <f>DATA!N29</f>
        <v>0</v>
      </c>
      <c r="AS31" s="71">
        <f>DATA!O29</f>
        <v>0</v>
      </c>
      <c r="AT31" s="70">
        <f>DATA!P29</f>
        <v>0</v>
      </c>
      <c r="AU31" s="71">
        <f>DATA!Q29</f>
        <v>0</v>
      </c>
      <c r="AV31" s="70">
        <f>DATA!R29</f>
        <v>0</v>
      </c>
      <c r="AW31" s="71">
        <f>DATA!S29</f>
        <v>0</v>
      </c>
      <c r="AX31" s="70">
        <f>DATA!T29</f>
        <v>0</v>
      </c>
      <c r="AY31" s="71">
        <f>DATA!U29</f>
        <v>0</v>
      </c>
      <c r="AZ31" s="70">
        <f>DATA!V29</f>
        <v>0</v>
      </c>
      <c r="BA31" s="71">
        <f>DATA!W29</f>
        <v>0</v>
      </c>
      <c r="BB31" s="70">
        <f>DATA!X29</f>
        <v>0</v>
      </c>
      <c r="BC31" s="71">
        <f>DATA!Y29</f>
        <v>0</v>
      </c>
      <c r="BD31" s="70">
        <f>DATA!Z29</f>
        <v>0</v>
      </c>
      <c r="BE31" s="71">
        <f>DATA!AA29</f>
        <v>0</v>
      </c>
      <c r="BF31" s="70">
        <f>DATA!AB29</f>
        <v>0</v>
      </c>
      <c r="BG31" s="71">
        <f>DATA!AC29</f>
        <v>0</v>
      </c>
      <c r="BO31" s="29">
        <f t="shared" si="9"/>
        <v>0</v>
      </c>
    </row>
    <row r="32" spans="1:67" ht="12.95" customHeight="1" thickTop="1" thickBot="1" x14ac:dyDescent="0.3">
      <c r="A32" s="83"/>
      <c r="B32" s="61" t="s">
        <v>42</v>
      </c>
      <c r="C32" s="41">
        <f t="shared" si="19"/>
        <v>2</v>
      </c>
      <c r="D32" s="41">
        <f t="shared" si="20"/>
        <v>9</v>
      </c>
      <c r="E32" s="41">
        <f t="shared" si="20"/>
        <v>16</v>
      </c>
      <c r="F32" s="41">
        <f t="shared" si="20"/>
        <v>23</v>
      </c>
      <c r="G32" s="41">
        <f t="shared" si="21"/>
        <v>30</v>
      </c>
      <c r="H32" s="34" t="str">
        <f t="shared" si="21"/>
        <v/>
      </c>
      <c r="I32" s="62"/>
      <c r="J32" s="61" t="s">
        <v>42</v>
      </c>
      <c r="K32" s="41" t="str">
        <f t="shared" si="22"/>
        <v/>
      </c>
      <c r="L32" s="41">
        <f t="shared" si="23"/>
        <v>6</v>
      </c>
      <c r="M32" s="41">
        <f t="shared" si="23"/>
        <v>13</v>
      </c>
      <c r="N32" s="41">
        <f t="shared" si="23"/>
        <v>20</v>
      </c>
      <c r="O32" s="41">
        <f>IF(O31=IF(MOD(MID(DATA!Q3,6,4),4)=0,29,28),"",IF(O31="","",O31+1))</f>
        <v>27</v>
      </c>
      <c r="P32" s="34" t="str">
        <f>IF(P31=IF(MOD(MID(DATA!Q3,6,4),4)=0,29,28),"",IF(P31="","",P31+1))</f>
        <v/>
      </c>
      <c r="Q32" s="44"/>
      <c r="R32" s="61" t="s">
        <v>42</v>
      </c>
      <c r="S32" s="41" t="str">
        <f>IF(OR(P31=IF(MOD(MID(DATA!Q3,6,4),4)=0,29,28),O31=IF(MOD(MID(DATA!Q3,6,4),4)=0,29,28),N31=IF(MOD(MID(DATA!Q3,6,4),4)=0,29,28)),1,IF(S31="","",S31+1))</f>
        <v/>
      </c>
      <c r="T32" s="41">
        <f t="shared" si="24"/>
        <v>6</v>
      </c>
      <c r="U32" s="41">
        <f t="shared" si="24"/>
        <v>13</v>
      </c>
      <c r="V32" s="41">
        <f t="shared" si="24"/>
        <v>20</v>
      </c>
      <c r="W32" s="41">
        <f t="shared" si="25"/>
        <v>27</v>
      </c>
      <c r="X32" s="34" t="str">
        <f t="shared" si="25"/>
        <v/>
      </c>
      <c r="Y32" s="44"/>
      <c r="Z32" s="82"/>
      <c r="AA32" s="73" t="str">
        <f>IF(OR(DATA!D30=0,DATA!D30=""),"",DATA!D30)</f>
        <v/>
      </c>
      <c r="AB32" s="68" t="str">
        <f>IF(OR(DATA!E30=0,DATA!E30=""),"",DATA!E30)</f>
        <v/>
      </c>
      <c r="AC32" s="57"/>
      <c r="AD32" s="37"/>
      <c r="AG32" s="99" t="s">
        <v>46</v>
      </c>
      <c r="AH32" s="70">
        <f>DATA!B30</f>
        <v>20</v>
      </c>
      <c r="AI32" s="70">
        <f>DATA!C30</f>
        <v>20</v>
      </c>
      <c r="AJ32" s="70">
        <f>DATA!F30</f>
        <v>0</v>
      </c>
      <c r="AK32" s="71">
        <f>DATA!G30</f>
        <v>0</v>
      </c>
      <c r="AL32" s="70">
        <f>DATA!H30</f>
        <v>0</v>
      </c>
      <c r="AM32" s="71">
        <f>DATA!I30</f>
        <v>0</v>
      </c>
      <c r="AN32" s="70">
        <f>DATA!J30</f>
        <v>0</v>
      </c>
      <c r="AO32" s="71">
        <f>DATA!K30</f>
        <v>0</v>
      </c>
      <c r="AP32" s="70">
        <f>DATA!L30</f>
        <v>0</v>
      </c>
      <c r="AQ32" s="71">
        <f>DATA!M30</f>
        <v>0</v>
      </c>
      <c r="AR32" s="70">
        <f>DATA!N30</f>
        <v>0</v>
      </c>
      <c r="AS32" s="71">
        <f>DATA!O30</f>
        <v>0</v>
      </c>
      <c r="AT32" s="70">
        <f>DATA!P30</f>
        <v>0</v>
      </c>
      <c r="AU32" s="71">
        <f>DATA!Q30</f>
        <v>0</v>
      </c>
      <c r="AV32" s="70">
        <f>DATA!R30</f>
        <v>0</v>
      </c>
      <c r="AW32" s="71">
        <f>DATA!S30</f>
        <v>0</v>
      </c>
      <c r="AX32" s="70">
        <f>DATA!T30</f>
        <v>0</v>
      </c>
      <c r="AY32" s="71">
        <f>DATA!U30</f>
        <v>0</v>
      </c>
      <c r="AZ32" s="70">
        <f>DATA!V30</f>
        <v>0</v>
      </c>
      <c r="BA32" s="71">
        <f>DATA!W30</f>
        <v>0</v>
      </c>
      <c r="BB32" s="70">
        <f>DATA!X30</f>
        <v>0</v>
      </c>
      <c r="BC32" s="71">
        <f>DATA!Y30</f>
        <v>0</v>
      </c>
      <c r="BD32" s="70">
        <f>DATA!Z30</f>
        <v>0</v>
      </c>
      <c r="BE32" s="71">
        <f>DATA!AA30</f>
        <v>0</v>
      </c>
      <c r="BF32" s="70">
        <f>DATA!AB30</f>
        <v>0</v>
      </c>
      <c r="BG32" s="71">
        <f>DATA!AC30</f>
        <v>0</v>
      </c>
      <c r="BO32" s="29">
        <f t="shared" si="9"/>
        <v>0</v>
      </c>
    </row>
    <row r="33" spans="1:67" ht="12.95" customHeight="1" thickTop="1" thickBot="1" x14ac:dyDescent="0.3">
      <c r="A33" s="83"/>
      <c r="B33" s="61" t="s">
        <v>45</v>
      </c>
      <c r="C33" s="41">
        <f t="shared" si="19"/>
        <v>3</v>
      </c>
      <c r="D33" s="41">
        <f t="shared" si="20"/>
        <v>10</v>
      </c>
      <c r="E33" s="41">
        <f t="shared" si="20"/>
        <v>17</v>
      </c>
      <c r="F33" s="41">
        <f t="shared" si="20"/>
        <v>24</v>
      </c>
      <c r="G33" s="41">
        <f t="shared" si="21"/>
        <v>31</v>
      </c>
      <c r="H33" s="34" t="str">
        <f t="shared" si="21"/>
        <v/>
      </c>
      <c r="I33" s="62"/>
      <c r="J33" s="61" t="s">
        <v>45</v>
      </c>
      <c r="K33" s="41" t="str">
        <f t="shared" si="22"/>
        <v/>
      </c>
      <c r="L33" s="41">
        <f t="shared" si="23"/>
        <v>7</v>
      </c>
      <c r="M33" s="41">
        <f t="shared" si="23"/>
        <v>14</v>
      </c>
      <c r="N33" s="41">
        <f t="shared" si="23"/>
        <v>21</v>
      </c>
      <c r="O33" s="41">
        <f>IF(O32=IF(MOD(MID(DATA!Q3,6,4),4)=0,29,28),"",IF(O32="","",O32+1))</f>
        <v>28</v>
      </c>
      <c r="P33" s="34" t="str">
        <f>IF(P32=IF(MOD(MID(DATA!Q3,6,4),4)=0,29,28),"",IF(P32="","",P32+1))</f>
        <v/>
      </c>
      <c r="Q33" s="44"/>
      <c r="R33" s="61" t="s">
        <v>45</v>
      </c>
      <c r="S33" s="41" t="str">
        <f>IF(OR(P32=IF(MOD(MID(DATA!Q3,6,4),4)=0,29,28),O32=IF(MOD(MID(DATA!Q3,6,4),4)=0,29,28),N32=IF(MOD(MID(DATA!Q3,6,4),4)=0,29,28)),1,IF(S32="","",S32+1))</f>
        <v/>
      </c>
      <c r="T33" s="41">
        <f t="shared" si="24"/>
        <v>7</v>
      </c>
      <c r="U33" s="41">
        <f t="shared" si="24"/>
        <v>14</v>
      </c>
      <c r="V33" s="41">
        <f t="shared" si="24"/>
        <v>21</v>
      </c>
      <c r="W33" s="41">
        <f t="shared" si="25"/>
        <v>28</v>
      </c>
      <c r="X33" s="34" t="str">
        <f t="shared" si="25"/>
        <v/>
      </c>
      <c r="Y33" s="44"/>
      <c r="Z33" s="82"/>
      <c r="AA33" s="73" t="str">
        <f>IF(OR(DATA!D31=0,DATA!D31=""),"",DATA!D31)</f>
        <v/>
      </c>
      <c r="AB33" s="68" t="str">
        <f>IF(OR(DATA!E31=0,DATA!E31=""),"",DATA!E31)</f>
        <v/>
      </c>
      <c r="AC33" s="57"/>
      <c r="AD33" s="37"/>
      <c r="AG33" s="100" t="s">
        <v>46</v>
      </c>
      <c r="AH33" s="70">
        <f>DATA!B31</f>
        <v>21</v>
      </c>
      <c r="AI33" s="70">
        <f>DATA!C31</f>
        <v>21</v>
      </c>
      <c r="AJ33" s="70">
        <f>DATA!F31</f>
        <v>0</v>
      </c>
      <c r="AK33" s="71">
        <f>DATA!G31</f>
        <v>0</v>
      </c>
      <c r="AL33" s="70">
        <f>DATA!H31</f>
        <v>0</v>
      </c>
      <c r="AM33" s="71">
        <f>DATA!I31</f>
        <v>0</v>
      </c>
      <c r="AN33" s="70">
        <f>DATA!J31</f>
        <v>0</v>
      </c>
      <c r="AO33" s="71">
        <f>DATA!K31</f>
        <v>0</v>
      </c>
      <c r="AP33" s="70">
        <f>DATA!L31</f>
        <v>0</v>
      </c>
      <c r="AQ33" s="71">
        <f>DATA!M31</f>
        <v>0</v>
      </c>
      <c r="AR33" s="70">
        <f>DATA!N31</f>
        <v>0</v>
      </c>
      <c r="AS33" s="71">
        <f>DATA!O31</f>
        <v>0</v>
      </c>
      <c r="AT33" s="70">
        <f>DATA!P31</f>
        <v>0</v>
      </c>
      <c r="AU33" s="71">
        <f>DATA!Q31</f>
        <v>0</v>
      </c>
      <c r="AV33" s="70">
        <f>DATA!R31</f>
        <v>0</v>
      </c>
      <c r="AW33" s="71">
        <f>DATA!S31</f>
        <v>0</v>
      </c>
      <c r="AX33" s="70">
        <f>DATA!T31</f>
        <v>0</v>
      </c>
      <c r="AY33" s="71">
        <f>DATA!U31</f>
        <v>0</v>
      </c>
      <c r="AZ33" s="70">
        <f>DATA!V31</f>
        <v>0</v>
      </c>
      <c r="BA33" s="71">
        <f>DATA!W31</f>
        <v>0</v>
      </c>
      <c r="BB33" s="70">
        <f>DATA!X31</f>
        <v>0</v>
      </c>
      <c r="BC33" s="71">
        <f>DATA!Y31</f>
        <v>0</v>
      </c>
      <c r="BD33" s="70">
        <f>DATA!Z31</f>
        <v>0</v>
      </c>
      <c r="BE33" s="71">
        <f>DATA!AA31</f>
        <v>0</v>
      </c>
      <c r="BF33" s="70">
        <f>DATA!AB31</f>
        <v>0</v>
      </c>
      <c r="BG33" s="71">
        <f>DATA!AC31</f>
        <v>0</v>
      </c>
      <c r="BO33" s="29">
        <f t="shared" si="9"/>
        <v>0</v>
      </c>
    </row>
    <row r="34" spans="1:67" ht="12.95" customHeight="1" thickTop="1" thickBot="1" x14ac:dyDescent="0.3">
      <c r="A34" s="83"/>
      <c r="B34" s="61" t="s">
        <v>49</v>
      </c>
      <c r="C34" s="41">
        <f t="shared" si="19"/>
        <v>4</v>
      </c>
      <c r="D34" s="41">
        <f t="shared" si="20"/>
        <v>11</v>
      </c>
      <c r="E34" s="41">
        <f t="shared" si="20"/>
        <v>18</v>
      </c>
      <c r="F34" s="41">
        <f t="shared" si="20"/>
        <v>25</v>
      </c>
      <c r="G34" s="41" t="str">
        <f t="shared" si="21"/>
        <v/>
      </c>
      <c r="H34" s="34" t="str">
        <f t="shared" si="21"/>
        <v/>
      </c>
      <c r="I34" s="62"/>
      <c r="J34" s="61" t="s">
        <v>49</v>
      </c>
      <c r="K34" s="41">
        <f t="shared" si="22"/>
        <v>1</v>
      </c>
      <c r="L34" s="41">
        <f t="shared" si="23"/>
        <v>8</v>
      </c>
      <c r="M34" s="41">
        <f t="shared" si="23"/>
        <v>15</v>
      </c>
      <c r="N34" s="41">
        <f t="shared" si="23"/>
        <v>22</v>
      </c>
      <c r="O34" s="41" t="str">
        <f>IF(O33=IF(MOD(MID(DATA!Q3,6,4),4)=0,29,28),"",IF(O33="","",O33+1))</f>
        <v/>
      </c>
      <c r="P34" s="34" t="str">
        <f>IF(P33=IF(MOD(MID(DATA!Q3,6,4),4)=0,29,28),"",IF(P33="","",P33+1))</f>
        <v/>
      </c>
      <c r="Q34" s="44"/>
      <c r="R34" s="61" t="s">
        <v>49</v>
      </c>
      <c r="S34" s="41">
        <f>IF(OR(P33=IF(MOD(MID(DATA!Q3,6,4),4)=0,29,28),O33=IF(MOD(MID(DATA!Q3,6,4),4)=0,29,28),N33=IF(MOD(MID(DATA!Q3,6,4),4)=0,29,28)),1,IF(S33="","",S33+1))</f>
        <v>1</v>
      </c>
      <c r="T34" s="41">
        <f t="shared" si="24"/>
        <v>8</v>
      </c>
      <c r="U34" s="41">
        <f t="shared" si="24"/>
        <v>15</v>
      </c>
      <c r="V34" s="41">
        <f t="shared" si="24"/>
        <v>22</v>
      </c>
      <c r="W34" s="41">
        <f t="shared" si="25"/>
        <v>29</v>
      </c>
      <c r="X34" s="34" t="str">
        <f t="shared" si="25"/>
        <v/>
      </c>
      <c r="Y34" s="44"/>
      <c r="Z34" s="82"/>
      <c r="AA34" s="85" t="str">
        <f>IF(OR(DATA!D32=0,DATA!D32=""),"",DATA!D32)</f>
        <v/>
      </c>
      <c r="AB34" s="68" t="str">
        <f>IF(OR(DATA!E32=0,DATA!E32=""),"",DATA!E32)</f>
        <v/>
      </c>
      <c r="AC34" s="57"/>
      <c r="AD34" s="37"/>
      <c r="AG34" s="101" t="s">
        <v>46</v>
      </c>
      <c r="AH34" s="70">
        <f>DATA!B32</f>
        <v>22</v>
      </c>
      <c r="AI34" s="70">
        <f>DATA!C32</f>
        <v>22</v>
      </c>
      <c r="AJ34" s="70">
        <f>DATA!F32</f>
        <v>0</v>
      </c>
      <c r="AK34" s="71">
        <f>DATA!G32</f>
        <v>0</v>
      </c>
      <c r="AL34" s="70">
        <f>DATA!H32</f>
        <v>0</v>
      </c>
      <c r="AM34" s="71">
        <f>DATA!I32</f>
        <v>0</v>
      </c>
      <c r="AN34" s="70">
        <f>DATA!J32</f>
        <v>0</v>
      </c>
      <c r="AO34" s="71">
        <f>DATA!K32</f>
        <v>0</v>
      </c>
      <c r="AP34" s="70">
        <f>DATA!L32</f>
        <v>0</v>
      </c>
      <c r="AQ34" s="71">
        <f>DATA!M32</f>
        <v>0</v>
      </c>
      <c r="AR34" s="70">
        <f>DATA!N32</f>
        <v>0</v>
      </c>
      <c r="AS34" s="71">
        <f>DATA!O32</f>
        <v>0</v>
      </c>
      <c r="AT34" s="70">
        <f>DATA!P32</f>
        <v>0</v>
      </c>
      <c r="AU34" s="71">
        <f>DATA!Q32</f>
        <v>0</v>
      </c>
      <c r="AV34" s="70">
        <f>DATA!R32</f>
        <v>0</v>
      </c>
      <c r="AW34" s="71">
        <f>DATA!S32</f>
        <v>0</v>
      </c>
      <c r="AX34" s="70">
        <f>DATA!T32</f>
        <v>0</v>
      </c>
      <c r="AY34" s="71">
        <f>DATA!U32</f>
        <v>0</v>
      </c>
      <c r="AZ34" s="70">
        <f>DATA!V32</f>
        <v>0</v>
      </c>
      <c r="BA34" s="71">
        <f>DATA!W32</f>
        <v>0</v>
      </c>
      <c r="BB34" s="70">
        <f>DATA!X32</f>
        <v>0</v>
      </c>
      <c r="BC34" s="71">
        <f>DATA!Y32</f>
        <v>0</v>
      </c>
      <c r="BD34" s="70">
        <f>DATA!Z32</f>
        <v>0</v>
      </c>
      <c r="BE34" s="71">
        <f>DATA!AA32</f>
        <v>0</v>
      </c>
      <c r="BF34" s="70">
        <f>DATA!AB32</f>
        <v>0</v>
      </c>
      <c r="BG34" s="71">
        <f>DATA!AC32</f>
        <v>0</v>
      </c>
      <c r="BO34" s="29">
        <f t="shared" si="9"/>
        <v>0</v>
      </c>
    </row>
    <row r="35" spans="1:67" ht="12.95" customHeight="1" thickTop="1" thickBot="1" x14ac:dyDescent="0.3">
      <c r="A35" s="83"/>
      <c r="B35" s="61" t="s">
        <v>52</v>
      </c>
      <c r="C35" s="41">
        <f t="shared" si="19"/>
        <v>5</v>
      </c>
      <c r="D35" s="41">
        <f t="shared" si="20"/>
        <v>12</v>
      </c>
      <c r="E35" s="41">
        <f t="shared" si="20"/>
        <v>19</v>
      </c>
      <c r="F35" s="41">
        <f t="shared" si="20"/>
        <v>26</v>
      </c>
      <c r="G35" s="41" t="str">
        <f t="shared" si="21"/>
        <v/>
      </c>
      <c r="H35" s="34" t="str">
        <f t="shared" si="21"/>
        <v/>
      </c>
      <c r="I35" s="62"/>
      <c r="J35" s="61" t="s">
        <v>52</v>
      </c>
      <c r="K35" s="41">
        <f t="shared" si="22"/>
        <v>2</v>
      </c>
      <c r="L35" s="41">
        <f t="shared" si="23"/>
        <v>9</v>
      </c>
      <c r="M35" s="41">
        <f t="shared" si="23"/>
        <v>16</v>
      </c>
      <c r="N35" s="41">
        <f t="shared" si="23"/>
        <v>23</v>
      </c>
      <c r="O35" s="41" t="str">
        <f>IF(O34=IF(MOD(MID(DATA!Q3,6,4),4)=0,29,28),"",IF(O34="","",O34+1))</f>
        <v/>
      </c>
      <c r="P35" s="34" t="str">
        <f>IF(P34=IF(MOD(MID(DATA!Q3,6,4),4)=0,29,28),"",IF(P34="","",P34+1))</f>
        <v/>
      </c>
      <c r="Q35" s="44"/>
      <c r="R35" s="61" t="s">
        <v>52</v>
      </c>
      <c r="S35" s="41">
        <f>IF(OR(P34=IF(MOD(MID(DATA!Q3,6,4),4)=0,29,28),O34=IF(MOD(MID(DATA!Q3,6,4),4)=0,29,28),N34=IF(MOD(MID(DATA!Q3,6,4),4)=0,29,28)),1,IF(S34="","",S34+1))</f>
        <v>2</v>
      </c>
      <c r="T35" s="41">
        <f t="shared" si="24"/>
        <v>9</v>
      </c>
      <c r="U35" s="41">
        <f t="shared" si="24"/>
        <v>16</v>
      </c>
      <c r="V35" s="41">
        <f t="shared" si="24"/>
        <v>23</v>
      </c>
      <c r="W35" s="41">
        <f t="shared" si="25"/>
        <v>30</v>
      </c>
      <c r="X35" s="34" t="str">
        <f t="shared" si="25"/>
        <v/>
      </c>
      <c r="Y35" s="44"/>
      <c r="Z35" s="82"/>
      <c r="AA35" s="73" t="str">
        <f>IF(OR(DATA!D33=0,DATA!D33=""),"",DATA!D33)</f>
        <v/>
      </c>
      <c r="AB35" s="68" t="str">
        <f>IF(OR(DATA!E33=0,DATA!E33=""),"",DATA!E33)</f>
        <v/>
      </c>
      <c r="AC35" s="57"/>
      <c r="AD35" s="37"/>
      <c r="AG35" s="102" t="s">
        <v>46</v>
      </c>
      <c r="AH35" s="70">
        <f>DATA!B33</f>
        <v>23</v>
      </c>
      <c r="AI35" s="70">
        <f>DATA!C33</f>
        <v>23</v>
      </c>
      <c r="AJ35" s="70">
        <f>DATA!F33</f>
        <v>0</v>
      </c>
      <c r="AK35" s="71">
        <f>DATA!G33</f>
        <v>0</v>
      </c>
      <c r="AL35" s="70">
        <f>DATA!H33</f>
        <v>0</v>
      </c>
      <c r="AM35" s="71">
        <f>DATA!I33</f>
        <v>0</v>
      </c>
      <c r="AN35" s="70">
        <f>DATA!J33</f>
        <v>0</v>
      </c>
      <c r="AO35" s="71">
        <f>DATA!K33</f>
        <v>0</v>
      </c>
      <c r="AP35" s="70">
        <f>DATA!L33</f>
        <v>0</v>
      </c>
      <c r="AQ35" s="71">
        <f>DATA!M33</f>
        <v>0</v>
      </c>
      <c r="AR35" s="70">
        <f>DATA!N33</f>
        <v>0</v>
      </c>
      <c r="AS35" s="71">
        <f>DATA!O33</f>
        <v>0</v>
      </c>
      <c r="AT35" s="70">
        <f>DATA!P33</f>
        <v>0</v>
      </c>
      <c r="AU35" s="71">
        <f>DATA!Q33</f>
        <v>0</v>
      </c>
      <c r="AV35" s="70">
        <f>DATA!R33</f>
        <v>0</v>
      </c>
      <c r="AW35" s="71">
        <f>DATA!S33</f>
        <v>0</v>
      </c>
      <c r="AX35" s="70">
        <f>DATA!T33</f>
        <v>0</v>
      </c>
      <c r="AY35" s="71">
        <f>DATA!U33</f>
        <v>0</v>
      </c>
      <c r="AZ35" s="70">
        <f>DATA!V33</f>
        <v>0</v>
      </c>
      <c r="BA35" s="71">
        <f>DATA!W33</f>
        <v>0</v>
      </c>
      <c r="BB35" s="70">
        <f>DATA!X33</f>
        <v>0</v>
      </c>
      <c r="BC35" s="71">
        <f>DATA!Y33</f>
        <v>0</v>
      </c>
      <c r="BD35" s="70">
        <f>DATA!Z33</f>
        <v>0</v>
      </c>
      <c r="BE35" s="71">
        <f>DATA!AA33</f>
        <v>0</v>
      </c>
      <c r="BF35" s="70">
        <f>DATA!AB33</f>
        <v>0</v>
      </c>
      <c r="BG35" s="71">
        <f>DATA!AC33</f>
        <v>0</v>
      </c>
      <c r="BO35" s="29">
        <f t="shared" si="9"/>
        <v>0</v>
      </c>
    </row>
    <row r="36" spans="1:67" ht="12.95" customHeight="1" thickTop="1" thickBot="1" x14ac:dyDescent="0.3">
      <c r="A36" s="83"/>
      <c r="B36" s="77" t="s">
        <v>54</v>
      </c>
      <c r="C36" s="46">
        <f t="shared" si="19"/>
        <v>6</v>
      </c>
      <c r="D36" s="46">
        <f t="shared" si="20"/>
        <v>13</v>
      </c>
      <c r="E36" s="46">
        <f t="shared" si="20"/>
        <v>20</v>
      </c>
      <c r="F36" s="46">
        <f t="shared" si="20"/>
        <v>27</v>
      </c>
      <c r="G36" s="46" t="str">
        <f t="shared" si="21"/>
        <v/>
      </c>
      <c r="H36" s="47" t="str">
        <f t="shared" si="21"/>
        <v/>
      </c>
      <c r="I36" s="62"/>
      <c r="J36" s="77" t="s">
        <v>54</v>
      </c>
      <c r="K36" s="46">
        <f t="shared" si="22"/>
        <v>3</v>
      </c>
      <c r="L36" s="46">
        <f t="shared" si="23"/>
        <v>10</v>
      </c>
      <c r="M36" s="46">
        <f t="shared" si="23"/>
        <v>17</v>
      </c>
      <c r="N36" s="46">
        <f t="shared" si="23"/>
        <v>24</v>
      </c>
      <c r="O36" s="46" t="str">
        <f>IF(O35=IF(MOD(MID(DATA!Q3,6,4),4)=0,29,28),"",IF(O35="","",O35+1))</f>
        <v/>
      </c>
      <c r="P36" s="47" t="str">
        <f>IF(P35=IF(MOD(MID(DATA!Q3,6,4),4)=0,29,28),"",IF(P35="","",P35+1))</f>
        <v/>
      </c>
      <c r="Q36" s="44"/>
      <c r="R36" s="77" t="s">
        <v>54</v>
      </c>
      <c r="S36" s="46">
        <f>IF(OR(P35=IF(MOD(MID(DATA!Q3,6,4),4)=0,29,28),O35=IF(MOD(MID(DATA!Q3,6,4),4)=0,29,28),N35=IF(MOD(MID(DATA!Q3,6,4),4)=0,29,28)),1,IF(S35="","",S35+1))</f>
        <v>3</v>
      </c>
      <c r="T36" s="46">
        <f t="shared" si="24"/>
        <v>10</v>
      </c>
      <c r="U36" s="46">
        <f t="shared" si="24"/>
        <v>17</v>
      </c>
      <c r="V36" s="46">
        <f t="shared" si="24"/>
        <v>24</v>
      </c>
      <c r="W36" s="46">
        <f t="shared" si="25"/>
        <v>31</v>
      </c>
      <c r="X36" s="47" t="str">
        <f t="shared" si="25"/>
        <v/>
      </c>
      <c r="Y36" s="44"/>
      <c r="Z36" s="82"/>
      <c r="AA36" s="73" t="str">
        <f>IF(OR(DATA!D34=0,DATA!D34=""),"",DATA!D34)</f>
        <v/>
      </c>
      <c r="AB36" s="68" t="str">
        <f>IF(OR(DATA!E34=0,DATA!E34=""),"",DATA!E34)</f>
        <v/>
      </c>
      <c r="AC36" s="57"/>
      <c r="AD36" s="37"/>
      <c r="AG36" s="103" t="s">
        <v>46</v>
      </c>
      <c r="AH36" s="70">
        <f>DATA!B34</f>
        <v>24</v>
      </c>
      <c r="AI36" s="70">
        <f>DATA!C34</f>
        <v>24</v>
      </c>
      <c r="AJ36" s="70">
        <f>DATA!F34</f>
        <v>0</v>
      </c>
      <c r="AK36" s="71">
        <f>DATA!G34</f>
        <v>0</v>
      </c>
      <c r="AL36" s="70">
        <f>DATA!H34</f>
        <v>0</v>
      </c>
      <c r="AM36" s="71">
        <f>DATA!I34</f>
        <v>0</v>
      </c>
      <c r="AN36" s="70">
        <f>DATA!J34</f>
        <v>0</v>
      </c>
      <c r="AO36" s="71">
        <f>DATA!K34</f>
        <v>0</v>
      </c>
      <c r="AP36" s="70">
        <f>DATA!L34</f>
        <v>0</v>
      </c>
      <c r="AQ36" s="71">
        <f>DATA!M34</f>
        <v>0</v>
      </c>
      <c r="AR36" s="70">
        <f>DATA!N34</f>
        <v>0</v>
      </c>
      <c r="AS36" s="71">
        <f>DATA!O34</f>
        <v>0</v>
      </c>
      <c r="AT36" s="70">
        <f>DATA!P34</f>
        <v>0</v>
      </c>
      <c r="AU36" s="71">
        <f>DATA!Q34</f>
        <v>0</v>
      </c>
      <c r="AV36" s="70">
        <f>DATA!R34</f>
        <v>0</v>
      </c>
      <c r="AW36" s="71">
        <f>DATA!S34</f>
        <v>0</v>
      </c>
      <c r="AX36" s="70">
        <f>DATA!T34</f>
        <v>0</v>
      </c>
      <c r="AY36" s="71">
        <f>DATA!U34</f>
        <v>0</v>
      </c>
      <c r="AZ36" s="70">
        <f>DATA!V34</f>
        <v>0</v>
      </c>
      <c r="BA36" s="71">
        <f>DATA!W34</f>
        <v>0</v>
      </c>
      <c r="BB36" s="70">
        <f>DATA!X34</f>
        <v>0</v>
      </c>
      <c r="BC36" s="71">
        <f>DATA!Y34</f>
        <v>0</v>
      </c>
      <c r="BD36" s="70">
        <f>DATA!Z34</f>
        <v>0</v>
      </c>
      <c r="BE36" s="71">
        <f>DATA!AA34</f>
        <v>0</v>
      </c>
      <c r="BF36" s="70">
        <f>DATA!AB34</f>
        <v>0</v>
      </c>
      <c r="BG36" s="71">
        <f>DATA!AC34</f>
        <v>0</v>
      </c>
      <c r="BO36" s="29">
        <f t="shared" si="9"/>
        <v>0</v>
      </c>
    </row>
    <row r="37" spans="1:67" ht="6.95" customHeight="1" thickTop="1" thickBot="1" x14ac:dyDescent="0.3">
      <c r="A37" s="83"/>
      <c r="B37" s="81"/>
      <c r="C37" s="45"/>
      <c r="D37" s="45"/>
      <c r="E37" s="45"/>
      <c r="F37" s="45"/>
      <c r="G37" s="45"/>
      <c r="H37" s="45"/>
      <c r="I37" s="81"/>
      <c r="J37" s="81"/>
      <c r="K37" s="45"/>
      <c r="L37" s="45"/>
      <c r="M37" s="45"/>
      <c r="N37" s="45"/>
      <c r="O37" s="45"/>
      <c r="P37" s="45"/>
      <c r="Q37" s="81"/>
      <c r="R37" s="81"/>
      <c r="S37" s="45"/>
      <c r="T37" s="45"/>
      <c r="U37" s="45"/>
      <c r="V37" s="45"/>
      <c r="W37" s="45"/>
      <c r="X37" s="45"/>
      <c r="Y37" s="44"/>
      <c r="Z37" s="291"/>
      <c r="AA37" s="292" t="str">
        <f>IF(OR(DATA!D35=0,DATA!D35=""),"",DATA!D35)</f>
        <v/>
      </c>
      <c r="AB37" s="294" t="str">
        <f>IF(OR(DATA!E35=0,DATA!E35=""),"",DATA!E35)</f>
        <v/>
      </c>
      <c r="AC37" s="95"/>
      <c r="AD37" s="37"/>
      <c r="AG37" s="314" t="s">
        <v>46</v>
      </c>
      <c r="AH37" s="312">
        <f>DATA!B35</f>
        <v>25</v>
      </c>
      <c r="AI37" s="312">
        <f>DATA!C35</f>
        <v>25</v>
      </c>
      <c r="AJ37" s="312">
        <f>DATA!F35</f>
        <v>0</v>
      </c>
      <c r="AK37" s="310">
        <f>DATA!G35</f>
        <v>0</v>
      </c>
      <c r="AL37" s="308">
        <f>DATA!H35</f>
        <v>0</v>
      </c>
      <c r="AM37" s="310">
        <f>DATA!I35</f>
        <v>0</v>
      </c>
      <c r="AN37" s="308">
        <f>DATA!J35</f>
        <v>0</v>
      </c>
      <c r="AO37" s="310">
        <f>DATA!K35</f>
        <v>0</v>
      </c>
      <c r="AP37" s="308">
        <f>DATA!L35</f>
        <v>0</v>
      </c>
      <c r="AQ37" s="310">
        <f>DATA!M35</f>
        <v>0</v>
      </c>
      <c r="AR37" s="308">
        <f>DATA!N35</f>
        <v>0</v>
      </c>
      <c r="AS37" s="310">
        <f>DATA!O35</f>
        <v>0</v>
      </c>
      <c r="AT37" s="308">
        <f>DATA!P35</f>
        <v>0</v>
      </c>
      <c r="AU37" s="310">
        <f>DATA!Q35</f>
        <v>0</v>
      </c>
      <c r="AV37" s="308">
        <f>DATA!R35</f>
        <v>0</v>
      </c>
      <c r="AW37" s="310">
        <f>DATA!S35</f>
        <v>0</v>
      </c>
      <c r="AX37" s="308">
        <f>DATA!T35</f>
        <v>0</v>
      </c>
      <c r="AY37" s="310">
        <f>DATA!U35</f>
        <v>0</v>
      </c>
      <c r="AZ37" s="308">
        <f>DATA!V35</f>
        <v>0</v>
      </c>
      <c r="BA37" s="310">
        <f>DATA!W35</f>
        <v>0</v>
      </c>
      <c r="BB37" s="308">
        <f>DATA!X35</f>
        <v>0</v>
      </c>
      <c r="BC37" s="310">
        <f>DATA!Y35</f>
        <v>0</v>
      </c>
      <c r="BD37" s="308">
        <f>DATA!Z35</f>
        <v>0</v>
      </c>
      <c r="BE37" s="310">
        <f>DATA!AA35</f>
        <v>0</v>
      </c>
      <c r="BF37" s="308">
        <f>DATA!AB35</f>
        <v>0</v>
      </c>
      <c r="BG37" s="310">
        <f>DATA!AC35</f>
        <v>0</v>
      </c>
      <c r="BO37" s="29">
        <f t="shared" si="9"/>
        <v>0</v>
      </c>
    </row>
    <row r="38" spans="1:67" ht="6.95" customHeight="1" thickBot="1" x14ac:dyDescent="0.3">
      <c r="A38" s="83"/>
      <c r="B38" s="302" t="s">
        <v>29</v>
      </c>
      <c r="C38" s="304" t="str">
        <f>CONCATENATE("April ",MID(DATA!Q3,6,4))</f>
        <v>April 2018</v>
      </c>
      <c r="D38" s="304"/>
      <c r="E38" s="304"/>
      <c r="F38" s="304"/>
      <c r="G38" s="304"/>
      <c r="H38" s="305"/>
      <c r="I38" s="44"/>
      <c r="J38" s="302" t="s">
        <v>29</v>
      </c>
      <c r="K38" s="304" t="str">
        <f>CONCATENATE("Mei ",MID(DATA!Q3,6,4))</f>
        <v>Mei 2018</v>
      </c>
      <c r="L38" s="304"/>
      <c r="M38" s="304"/>
      <c r="N38" s="304"/>
      <c r="O38" s="304"/>
      <c r="P38" s="305"/>
      <c r="Q38" s="44"/>
      <c r="R38" s="302" t="s">
        <v>29</v>
      </c>
      <c r="S38" s="304" t="str">
        <f>CONCATENATE("Juni ",MID(DATA!Q3,6,4))</f>
        <v>Juni 2018</v>
      </c>
      <c r="T38" s="304"/>
      <c r="U38" s="304"/>
      <c r="V38" s="304"/>
      <c r="W38" s="304"/>
      <c r="X38" s="305"/>
      <c r="Y38" s="44"/>
      <c r="Z38" s="291"/>
      <c r="AA38" s="293"/>
      <c r="AB38" s="295"/>
      <c r="AC38" s="95"/>
      <c r="AD38" s="37"/>
      <c r="AG38" s="315"/>
      <c r="AH38" s="313"/>
      <c r="AI38" s="313"/>
      <c r="AJ38" s="313"/>
      <c r="AK38" s="311"/>
      <c r="AL38" s="309"/>
      <c r="AM38" s="311"/>
      <c r="AN38" s="309"/>
      <c r="AO38" s="311"/>
      <c r="AP38" s="309"/>
      <c r="AQ38" s="311"/>
      <c r="AR38" s="309"/>
      <c r="AS38" s="311"/>
      <c r="AT38" s="309"/>
      <c r="AU38" s="311"/>
      <c r="AV38" s="309"/>
      <c r="AW38" s="311"/>
      <c r="AX38" s="309"/>
      <c r="AY38" s="311"/>
      <c r="AZ38" s="309"/>
      <c r="BA38" s="311"/>
      <c r="BB38" s="309"/>
      <c r="BC38" s="311"/>
      <c r="BD38" s="309"/>
      <c r="BE38" s="311"/>
      <c r="BF38" s="309"/>
      <c r="BG38" s="311"/>
      <c r="BO38" s="29">
        <f t="shared" si="9"/>
        <v>0</v>
      </c>
    </row>
    <row r="39" spans="1:67" ht="12.95" customHeight="1" thickTop="1" thickBot="1" x14ac:dyDescent="0.3">
      <c r="A39" s="83"/>
      <c r="B39" s="303"/>
      <c r="C39" s="306"/>
      <c r="D39" s="306"/>
      <c r="E39" s="306"/>
      <c r="F39" s="306"/>
      <c r="G39" s="306"/>
      <c r="H39" s="307"/>
      <c r="I39" s="44"/>
      <c r="J39" s="303"/>
      <c r="K39" s="306"/>
      <c r="L39" s="306"/>
      <c r="M39" s="306"/>
      <c r="N39" s="306"/>
      <c r="O39" s="306"/>
      <c r="P39" s="307"/>
      <c r="Q39" s="44"/>
      <c r="R39" s="303"/>
      <c r="S39" s="306"/>
      <c r="T39" s="306"/>
      <c r="U39" s="306"/>
      <c r="V39" s="306"/>
      <c r="W39" s="306"/>
      <c r="X39" s="307"/>
      <c r="Y39" s="44"/>
      <c r="Z39" s="82"/>
      <c r="AA39" s="73" t="str">
        <f>IF(OR(DATA!D36=0,DATA!D36=""),"",DATA!D36)</f>
        <v/>
      </c>
      <c r="AB39" s="68" t="str">
        <f>IF(OR(DATA!E36=0,DATA!E36=""),"",DATA!E36)</f>
        <v/>
      </c>
      <c r="AC39" s="95"/>
      <c r="AD39" s="37"/>
      <c r="AG39" s="104" t="s">
        <v>46</v>
      </c>
      <c r="AH39" s="70">
        <f>DATA!B36</f>
        <v>26</v>
      </c>
      <c r="AI39" s="70">
        <f>DATA!C36</f>
        <v>26</v>
      </c>
      <c r="AJ39" s="70">
        <f>DATA!F36</f>
        <v>0</v>
      </c>
      <c r="AK39" s="71">
        <f>DATA!G36</f>
        <v>0</v>
      </c>
      <c r="AL39" s="70">
        <f>DATA!H36</f>
        <v>0</v>
      </c>
      <c r="AM39" s="71">
        <f>DATA!I36</f>
        <v>0</v>
      </c>
      <c r="AN39" s="70">
        <f>DATA!J36</f>
        <v>0</v>
      </c>
      <c r="AO39" s="71">
        <f>DATA!K36</f>
        <v>0</v>
      </c>
      <c r="AP39" s="70">
        <f>DATA!L36</f>
        <v>0</v>
      </c>
      <c r="AQ39" s="71">
        <f>DATA!M36</f>
        <v>0</v>
      </c>
      <c r="AR39" s="70">
        <f>DATA!N36</f>
        <v>0</v>
      </c>
      <c r="AS39" s="71">
        <f>DATA!O36</f>
        <v>0</v>
      </c>
      <c r="AT39" s="70">
        <f>DATA!P36</f>
        <v>0</v>
      </c>
      <c r="AU39" s="71">
        <f>DATA!Q36</f>
        <v>0</v>
      </c>
      <c r="AV39" s="70">
        <f>DATA!R36</f>
        <v>0</v>
      </c>
      <c r="AW39" s="71">
        <f>DATA!S36</f>
        <v>0</v>
      </c>
      <c r="AX39" s="70">
        <f>DATA!T36</f>
        <v>0</v>
      </c>
      <c r="AY39" s="71">
        <f>DATA!U36</f>
        <v>0</v>
      </c>
      <c r="AZ39" s="70">
        <f>DATA!V36</f>
        <v>0</v>
      </c>
      <c r="BA39" s="71">
        <f>DATA!W36</f>
        <v>0</v>
      </c>
      <c r="BB39" s="70">
        <f>DATA!X36</f>
        <v>0</v>
      </c>
      <c r="BC39" s="71">
        <f>DATA!Y36</f>
        <v>0</v>
      </c>
      <c r="BD39" s="70">
        <f>DATA!Z36</f>
        <v>0</v>
      </c>
      <c r="BE39" s="71">
        <f>DATA!AA36</f>
        <v>0</v>
      </c>
      <c r="BF39" s="70">
        <f>DATA!AB36</f>
        <v>0</v>
      </c>
      <c r="BG39" s="71">
        <f>DATA!AC36</f>
        <v>0</v>
      </c>
      <c r="BO39" s="29">
        <f t="shared" si="9"/>
        <v>0</v>
      </c>
    </row>
    <row r="40" spans="1:67" ht="12.95" customHeight="1" thickTop="1" thickBot="1" x14ac:dyDescent="0.3">
      <c r="A40" s="83"/>
      <c r="B40" s="50" t="s">
        <v>34</v>
      </c>
      <c r="C40" s="51">
        <f>IF(OR(X36=31,W36=31),1,"")</f>
        <v>1</v>
      </c>
      <c r="D40" s="51">
        <f>C46+1</f>
        <v>8</v>
      </c>
      <c r="E40" s="51">
        <f>D46+1</f>
        <v>15</v>
      </c>
      <c r="F40" s="51">
        <f>E46+1</f>
        <v>22</v>
      </c>
      <c r="G40" s="51">
        <f>F46+1</f>
        <v>29</v>
      </c>
      <c r="H40" s="30" t="str">
        <f>IF(G46=30,"",IF(G46="","",G46+1))</f>
        <v/>
      </c>
      <c r="I40" s="52"/>
      <c r="J40" s="50" t="s">
        <v>34</v>
      </c>
      <c r="K40" s="51" t="str">
        <f>IF(OR(G46=30,G46=30),1,"")</f>
        <v/>
      </c>
      <c r="L40" s="51">
        <f>K46+1</f>
        <v>6</v>
      </c>
      <c r="M40" s="51">
        <f>L46+1</f>
        <v>13</v>
      </c>
      <c r="N40" s="51">
        <f>M46+1</f>
        <v>20</v>
      </c>
      <c r="O40" s="51">
        <f>N46+1</f>
        <v>27</v>
      </c>
      <c r="P40" s="30" t="str">
        <f>IF(O46=31,"",IF(O46="","",O46+1))</f>
        <v/>
      </c>
      <c r="Q40" s="53"/>
      <c r="R40" s="50" t="s">
        <v>34</v>
      </c>
      <c r="S40" s="51" t="str">
        <f>IF(OR(P46=31,O46=31),1,"")</f>
        <v/>
      </c>
      <c r="T40" s="51">
        <f>S46+1</f>
        <v>3</v>
      </c>
      <c r="U40" s="51">
        <f>T46+1</f>
        <v>10</v>
      </c>
      <c r="V40" s="51">
        <f>U46+1</f>
        <v>17</v>
      </c>
      <c r="W40" s="51">
        <f>V46+1</f>
        <v>24</v>
      </c>
      <c r="X40" s="30" t="str">
        <f>IF(W46=30,"",IF(W46="","",W46+1))</f>
        <v/>
      </c>
      <c r="Y40" s="44"/>
      <c r="Z40" s="82"/>
      <c r="AA40" s="73" t="str">
        <f>IF(OR(DATA!D37=0,DATA!D37=""),"",DATA!D37)</f>
        <v/>
      </c>
      <c r="AB40" s="105" t="str">
        <f>IF(OR(DATA!E37=0,DATA!E37=""),"",DATA!E37)</f>
        <v/>
      </c>
      <c r="AC40" s="95"/>
      <c r="AD40" s="37"/>
      <c r="AG40" s="106" t="s">
        <v>46</v>
      </c>
      <c r="AH40" s="70">
        <f>DATA!B37</f>
        <v>27</v>
      </c>
      <c r="AI40" s="70">
        <f>DATA!C37</f>
        <v>27</v>
      </c>
      <c r="AJ40" s="70">
        <f>DATA!F37</f>
        <v>0</v>
      </c>
      <c r="AK40" s="71">
        <f>DATA!G37</f>
        <v>0</v>
      </c>
      <c r="AL40" s="70">
        <f>DATA!H37</f>
        <v>0</v>
      </c>
      <c r="AM40" s="71">
        <f>DATA!I37</f>
        <v>0</v>
      </c>
      <c r="AN40" s="70">
        <f>DATA!J37</f>
        <v>0</v>
      </c>
      <c r="AO40" s="71">
        <f>DATA!K37</f>
        <v>0</v>
      </c>
      <c r="AP40" s="70">
        <f>DATA!L37</f>
        <v>0</v>
      </c>
      <c r="AQ40" s="71">
        <f>DATA!M37</f>
        <v>0</v>
      </c>
      <c r="AR40" s="70">
        <f>DATA!N37</f>
        <v>0</v>
      </c>
      <c r="AS40" s="71">
        <f>DATA!O37</f>
        <v>0</v>
      </c>
      <c r="AT40" s="70">
        <f>DATA!P37</f>
        <v>0</v>
      </c>
      <c r="AU40" s="71">
        <f>DATA!Q37</f>
        <v>0</v>
      </c>
      <c r="AV40" s="70">
        <f>DATA!R37</f>
        <v>0</v>
      </c>
      <c r="AW40" s="71">
        <f>DATA!S37</f>
        <v>0</v>
      </c>
      <c r="AX40" s="70">
        <f>DATA!T37</f>
        <v>0</v>
      </c>
      <c r="AY40" s="71">
        <f>DATA!U37</f>
        <v>0</v>
      </c>
      <c r="AZ40" s="70">
        <f>DATA!V37</f>
        <v>0</v>
      </c>
      <c r="BA40" s="71">
        <f>DATA!W37</f>
        <v>0</v>
      </c>
      <c r="BB40" s="70">
        <f>DATA!X37</f>
        <v>0</v>
      </c>
      <c r="BC40" s="71">
        <f>DATA!Y37</f>
        <v>0</v>
      </c>
      <c r="BD40" s="70">
        <f>DATA!Z37</f>
        <v>0</v>
      </c>
      <c r="BE40" s="71">
        <f>DATA!AA37</f>
        <v>0</v>
      </c>
      <c r="BF40" s="70">
        <f>DATA!AB37</f>
        <v>0</v>
      </c>
      <c r="BG40" s="71">
        <f>DATA!AC37</f>
        <v>0</v>
      </c>
      <c r="BO40" s="29">
        <f t="shared" si="9"/>
        <v>0</v>
      </c>
    </row>
    <row r="41" spans="1:67" ht="12.95" customHeight="1" thickTop="1" thickBot="1" x14ac:dyDescent="0.3">
      <c r="A41" s="83"/>
      <c r="B41" s="61" t="s">
        <v>39</v>
      </c>
      <c r="C41" s="41">
        <f t="shared" ref="C41:C46" si="26">IF(OR(X30=31,W30=31),1,IF(C40="","",C40+1))</f>
        <v>2</v>
      </c>
      <c r="D41" s="41">
        <f t="shared" ref="D41:F46" si="27">D40+1</f>
        <v>9</v>
      </c>
      <c r="E41" s="41">
        <f t="shared" si="27"/>
        <v>16</v>
      </c>
      <c r="F41" s="41">
        <f t="shared" si="27"/>
        <v>23</v>
      </c>
      <c r="G41" s="41">
        <f t="shared" ref="G41:H46" si="28">IF(G40=30,"",IF(G40="","",G40+1))</f>
        <v>30</v>
      </c>
      <c r="H41" s="34" t="str">
        <f t="shared" si="28"/>
        <v/>
      </c>
      <c r="I41" s="62"/>
      <c r="J41" s="61" t="s">
        <v>39</v>
      </c>
      <c r="K41" s="41" t="str">
        <f t="shared" ref="K41:K46" si="29">IF(OR(H40=30,G40=30),1,IF(K40="","",K40+1))</f>
        <v/>
      </c>
      <c r="L41" s="41">
        <f t="shared" ref="L41:N46" si="30">L40+1</f>
        <v>7</v>
      </c>
      <c r="M41" s="41">
        <f t="shared" si="30"/>
        <v>14</v>
      </c>
      <c r="N41" s="41">
        <f t="shared" si="30"/>
        <v>21</v>
      </c>
      <c r="O41" s="41">
        <f>IF(O40=31,"",IF(O40="","",O40+1))</f>
        <v>28</v>
      </c>
      <c r="P41" s="34" t="str">
        <f>IF(P40=31,"",IF(P40="","",P40+1))</f>
        <v/>
      </c>
      <c r="Q41" s="44"/>
      <c r="R41" s="61" t="s">
        <v>39</v>
      </c>
      <c r="S41" s="41" t="str">
        <f t="shared" ref="S41:S46" si="31">IF(OR(P40=31,O40=31),1,IF(S40="","",S40+1))</f>
        <v/>
      </c>
      <c r="T41" s="41">
        <f t="shared" ref="T41:V46" si="32">T40+1</f>
        <v>4</v>
      </c>
      <c r="U41" s="41">
        <f t="shared" si="32"/>
        <v>11</v>
      </c>
      <c r="V41" s="41">
        <f t="shared" si="32"/>
        <v>18</v>
      </c>
      <c r="W41" s="41">
        <f t="shared" ref="W41:X46" si="33">IF(W40=30,"",IF(W40="","",W40+1))</f>
        <v>25</v>
      </c>
      <c r="X41" s="34" t="str">
        <f t="shared" si="33"/>
        <v/>
      </c>
      <c r="Y41" s="44"/>
      <c r="Z41" s="82"/>
      <c r="AA41" s="73" t="str">
        <f>IF(OR(DATA!D38=0,DATA!D38=""),"",DATA!D38)</f>
        <v/>
      </c>
      <c r="AB41" s="105" t="str">
        <f>IF(OR(DATA!E38=0,DATA!E38=""),"",DATA!E38)</f>
        <v/>
      </c>
      <c r="AC41" s="95"/>
      <c r="AD41" s="37"/>
      <c r="AG41" s="107" t="s">
        <v>46</v>
      </c>
      <c r="AH41" s="70">
        <f>DATA!B38</f>
        <v>28</v>
      </c>
      <c r="AI41" s="70">
        <f>DATA!C38</f>
        <v>28</v>
      </c>
      <c r="AJ41" s="70">
        <f>DATA!F38</f>
        <v>0</v>
      </c>
      <c r="AK41" s="71">
        <f>DATA!G38</f>
        <v>0</v>
      </c>
      <c r="AL41" s="70">
        <f>DATA!H38</f>
        <v>0</v>
      </c>
      <c r="AM41" s="71">
        <f>DATA!I38</f>
        <v>0</v>
      </c>
      <c r="AN41" s="70">
        <f>DATA!J38</f>
        <v>0</v>
      </c>
      <c r="AO41" s="71">
        <f>DATA!K38</f>
        <v>0</v>
      </c>
      <c r="AP41" s="70">
        <f>DATA!L38</f>
        <v>0</v>
      </c>
      <c r="AQ41" s="71">
        <f>DATA!M38</f>
        <v>0</v>
      </c>
      <c r="AR41" s="70">
        <f>DATA!N38</f>
        <v>0</v>
      </c>
      <c r="AS41" s="71">
        <f>DATA!O38</f>
        <v>0</v>
      </c>
      <c r="AT41" s="70">
        <f>DATA!P38</f>
        <v>0</v>
      </c>
      <c r="AU41" s="71">
        <f>DATA!Q38</f>
        <v>0</v>
      </c>
      <c r="AV41" s="70">
        <f>DATA!R38</f>
        <v>0</v>
      </c>
      <c r="AW41" s="71">
        <f>DATA!S38</f>
        <v>0</v>
      </c>
      <c r="AX41" s="70">
        <f>DATA!T38</f>
        <v>0</v>
      </c>
      <c r="AY41" s="71">
        <f>DATA!U38</f>
        <v>0</v>
      </c>
      <c r="AZ41" s="70">
        <f>DATA!V38</f>
        <v>0</v>
      </c>
      <c r="BA41" s="71">
        <f>DATA!W38</f>
        <v>0</v>
      </c>
      <c r="BB41" s="70">
        <f>DATA!X38</f>
        <v>0</v>
      </c>
      <c r="BC41" s="71">
        <f>DATA!Y38</f>
        <v>0</v>
      </c>
      <c r="BD41" s="70">
        <f>DATA!Z38</f>
        <v>0</v>
      </c>
      <c r="BE41" s="71">
        <f>DATA!AA38</f>
        <v>0</v>
      </c>
      <c r="BF41" s="70">
        <f>DATA!AB38</f>
        <v>0</v>
      </c>
      <c r="BG41" s="71">
        <f>DATA!AC38</f>
        <v>0</v>
      </c>
      <c r="BO41" s="29">
        <f t="shared" si="9"/>
        <v>0</v>
      </c>
    </row>
    <row r="42" spans="1:67" ht="12.95" customHeight="1" thickTop="1" thickBot="1" x14ac:dyDescent="0.3">
      <c r="A42" s="83"/>
      <c r="B42" s="61" t="s">
        <v>42</v>
      </c>
      <c r="C42" s="41">
        <f t="shared" si="26"/>
        <v>3</v>
      </c>
      <c r="D42" s="41">
        <f t="shared" si="27"/>
        <v>10</v>
      </c>
      <c r="E42" s="41">
        <f t="shared" si="27"/>
        <v>17</v>
      </c>
      <c r="F42" s="41">
        <f t="shared" si="27"/>
        <v>24</v>
      </c>
      <c r="G42" s="41" t="str">
        <f t="shared" si="28"/>
        <v/>
      </c>
      <c r="H42" s="34" t="str">
        <f t="shared" si="28"/>
        <v/>
      </c>
      <c r="I42" s="62"/>
      <c r="J42" s="61" t="s">
        <v>42</v>
      </c>
      <c r="K42" s="41">
        <f t="shared" si="29"/>
        <v>1</v>
      </c>
      <c r="L42" s="41">
        <f t="shared" si="30"/>
        <v>8</v>
      </c>
      <c r="M42" s="41">
        <f t="shared" si="30"/>
        <v>15</v>
      </c>
      <c r="N42" s="41">
        <f t="shared" si="30"/>
        <v>22</v>
      </c>
      <c r="O42" s="41">
        <f t="shared" ref="O42:P46" si="34">IF(O41=31,"",IF(O41="","",O41+1))</f>
        <v>29</v>
      </c>
      <c r="P42" s="34" t="str">
        <f t="shared" si="34"/>
        <v/>
      </c>
      <c r="Q42" s="44"/>
      <c r="R42" s="61" t="s">
        <v>42</v>
      </c>
      <c r="S42" s="41" t="str">
        <f t="shared" si="31"/>
        <v/>
      </c>
      <c r="T42" s="41">
        <f t="shared" si="32"/>
        <v>5</v>
      </c>
      <c r="U42" s="41">
        <f t="shared" si="32"/>
        <v>12</v>
      </c>
      <c r="V42" s="41">
        <f t="shared" si="32"/>
        <v>19</v>
      </c>
      <c r="W42" s="41">
        <f t="shared" si="33"/>
        <v>26</v>
      </c>
      <c r="X42" s="34" t="str">
        <f t="shared" si="33"/>
        <v/>
      </c>
      <c r="Y42" s="44"/>
      <c r="Z42" s="82"/>
      <c r="AA42" s="85" t="str">
        <f>IF(OR(DATA!D39=0,DATA!D39=""),"",DATA!D39)</f>
        <v/>
      </c>
      <c r="AB42" s="105" t="str">
        <f>IF(OR(DATA!E39=0,DATA!E39=""),"",DATA!E39)</f>
        <v/>
      </c>
      <c r="AC42" s="57"/>
      <c r="AD42" s="37"/>
      <c r="AG42" s="108" t="s">
        <v>46</v>
      </c>
      <c r="AH42" s="70">
        <f>DATA!B39</f>
        <v>29</v>
      </c>
      <c r="AI42" s="70">
        <f>DATA!C39</f>
        <v>29</v>
      </c>
      <c r="AJ42" s="70">
        <f>DATA!F39</f>
        <v>0</v>
      </c>
      <c r="AK42" s="71">
        <f>DATA!G39</f>
        <v>0</v>
      </c>
      <c r="AL42" s="70">
        <f>DATA!H39</f>
        <v>0</v>
      </c>
      <c r="AM42" s="71">
        <f>DATA!I39</f>
        <v>0</v>
      </c>
      <c r="AN42" s="70">
        <f>DATA!J39</f>
        <v>0</v>
      </c>
      <c r="AO42" s="71">
        <f>DATA!K39</f>
        <v>0</v>
      </c>
      <c r="AP42" s="70">
        <f>DATA!L39</f>
        <v>0</v>
      </c>
      <c r="AQ42" s="71">
        <f>DATA!M39</f>
        <v>0</v>
      </c>
      <c r="AR42" s="70">
        <f>DATA!N39</f>
        <v>0</v>
      </c>
      <c r="AS42" s="71">
        <f>DATA!O39</f>
        <v>0</v>
      </c>
      <c r="AT42" s="70">
        <f>DATA!P39</f>
        <v>0</v>
      </c>
      <c r="AU42" s="71">
        <f>DATA!Q39</f>
        <v>0</v>
      </c>
      <c r="AV42" s="70">
        <f>DATA!R39</f>
        <v>0</v>
      </c>
      <c r="AW42" s="71">
        <f>DATA!S39</f>
        <v>0</v>
      </c>
      <c r="AX42" s="70">
        <f>DATA!T39</f>
        <v>0</v>
      </c>
      <c r="AY42" s="71">
        <f>DATA!U39</f>
        <v>0</v>
      </c>
      <c r="AZ42" s="70">
        <f>DATA!V39</f>
        <v>0</v>
      </c>
      <c r="BA42" s="71">
        <f>DATA!W39</f>
        <v>0</v>
      </c>
      <c r="BB42" s="70">
        <f>DATA!X39</f>
        <v>0</v>
      </c>
      <c r="BC42" s="71">
        <f>DATA!Y39</f>
        <v>0</v>
      </c>
      <c r="BD42" s="70">
        <f>DATA!Z39</f>
        <v>0</v>
      </c>
      <c r="BE42" s="71">
        <f>DATA!AA39</f>
        <v>0</v>
      </c>
      <c r="BF42" s="70">
        <f>DATA!AB39</f>
        <v>0</v>
      </c>
      <c r="BG42" s="71">
        <f>DATA!AC39</f>
        <v>0</v>
      </c>
      <c r="BO42" s="29">
        <f t="shared" si="9"/>
        <v>0</v>
      </c>
    </row>
    <row r="43" spans="1:67" ht="12.95" customHeight="1" thickTop="1" thickBot="1" x14ac:dyDescent="0.3">
      <c r="A43" s="83"/>
      <c r="B43" s="61" t="s">
        <v>45</v>
      </c>
      <c r="C43" s="41">
        <f t="shared" si="26"/>
        <v>4</v>
      </c>
      <c r="D43" s="41">
        <f t="shared" si="27"/>
        <v>11</v>
      </c>
      <c r="E43" s="41">
        <f t="shared" si="27"/>
        <v>18</v>
      </c>
      <c r="F43" s="41">
        <f t="shared" si="27"/>
        <v>25</v>
      </c>
      <c r="G43" s="41" t="str">
        <f t="shared" si="28"/>
        <v/>
      </c>
      <c r="H43" s="34" t="str">
        <f t="shared" si="28"/>
        <v/>
      </c>
      <c r="I43" s="62"/>
      <c r="J43" s="61" t="s">
        <v>45</v>
      </c>
      <c r="K43" s="41">
        <f t="shared" si="29"/>
        <v>2</v>
      </c>
      <c r="L43" s="41">
        <f t="shared" si="30"/>
        <v>9</v>
      </c>
      <c r="M43" s="41">
        <f t="shared" si="30"/>
        <v>16</v>
      </c>
      <c r="N43" s="41">
        <f t="shared" si="30"/>
        <v>23</v>
      </c>
      <c r="O43" s="41">
        <f t="shared" si="34"/>
        <v>30</v>
      </c>
      <c r="P43" s="34" t="str">
        <f t="shared" si="34"/>
        <v/>
      </c>
      <c r="Q43" s="44"/>
      <c r="R43" s="61" t="s">
        <v>45</v>
      </c>
      <c r="S43" s="41" t="str">
        <f t="shared" si="31"/>
        <v/>
      </c>
      <c r="T43" s="41">
        <f t="shared" si="32"/>
        <v>6</v>
      </c>
      <c r="U43" s="41">
        <f t="shared" si="32"/>
        <v>13</v>
      </c>
      <c r="V43" s="41">
        <f t="shared" si="32"/>
        <v>20</v>
      </c>
      <c r="W43" s="41">
        <f t="shared" si="33"/>
        <v>27</v>
      </c>
      <c r="X43" s="34" t="str">
        <f t="shared" si="33"/>
        <v/>
      </c>
      <c r="Y43" s="44"/>
      <c r="Z43" s="82"/>
      <c r="AA43" s="73" t="str">
        <f>IF(OR(DATA!D40=0,DATA!D40=""),"",DATA!D40)</f>
        <v/>
      </c>
      <c r="AB43" s="105" t="str">
        <f>IF(OR(DATA!E40=0,DATA!E40=""),"",DATA!E40)</f>
        <v/>
      </c>
      <c r="AC43" s="95"/>
      <c r="AD43" s="37"/>
      <c r="AG43" s="109"/>
      <c r="AH43" s="70">
        <f>DATA!B40</f>
        <v>30</v>
      </c>
      <c r="AI43" s="70">
        <f>DATA!C40</f>
        <v>30</v>
      </c>
      <c r="AJ43" s="70">
        <f>DATA!F40</f>
        <v>0</v>
      </c>
      <c r="AK43" s="71">
        <f>DATA!G40</f>
        <v>0</v>
      </c>
      <c r="AL43" s="70">
        <f>DATA!H40</f>
        <v>0</v>
      </c>
      <c r="AM43" s="71">
        <f>DATA!I40</f>
        <v>0</v>
      </c>
      <c r="AN43" s="70">
        <f>DATA!J40</f>
        <v>0</v>
      </c>
      <c r="AO43" s="71">
        <f>DATA!K40</f>
        <v>0</v>
      </c>
      <c r="AP43" s="70">
        <f>DATA!L40</f>
        <v>0</v>
      </c>
      <c r="AQ43" s="71">
        <f>DATA!M40</f>
        <v>0</v>
      </c>
      <c r="AR43" s="70">
        <f>DATA!N40</f>
        <v>0</v>
      </c>
      <c r="AS43" s="71">
        <f>DATA!O40</f>
        <v>0</v>
      </c>
      <c r="AT43" s="70">
        <f>DATA!P40</f>
        <v>0</v>
      </c>
      <c r="AU43" s="71">
        <f>DATA!Q40</f>
        <v>0</v>
      </c>
      <c r="AV43" s="70">
        <f>DATA!R40</f>
        <v>0</v>
      </c>
      <c r="AW43" s="71">
        <f>DATA!S40</f>
        <v>0</v>
      </c>
      <c r="AX43" s="70">
        <f>DATA!T40</f>
        <v>0</v>
      </c>
      <c r="AY43" s="71">
        <f>DATA!U40</f>
        <v>0</v>
      </c>
      <c r="AZ43" s="70">
        <f>DATA!V40</f>
        <v>0</v>
      </c>
      <c r="BA43" s="71">
        <f>DATA!W40</f>
        <v>0</v>
      </c>
      <c r="BB43" s="70">
        <f>DATA!X40</f>
        <v>0</v>
      </c>
      <c r="BC43" s="71">
        <f>DATA!Y40</f>
        <v>0</v>
      </c>
      <c r="BD43" s="70">
        <f>DATA!Z40</f>
        <v>0</v>
      </c>
      <c r="BE43" s="71">
        <f>DATA!AA40</f>
        <v>0</v>
      </c>
      <c r="BF43" s="70">
        <f>DATA!AB40</f>
        <v>0</v>
      </c>
      <c r="BG43" s="71">
        <f>DATA!AC40</f>
        <v>0</v>
      </c>
      <c r="BO43" s="29">
        <f t="shared" si="9"/>
        <v>0</v>
      </c>
    </row>
    <row r="44" spans="1:67" ht="12.95" customHeight="1" thickTop="1" thickBot="1" x14ac:dyDescent="0.3">
      <c r="A44" s="83"/>
      <c r="B44" s="61" t="s">
        <v>49</v>
      </c>
      <c r="C44" s="41">
        <f t="shared" si="26"/>
        <v>5</v>
      </c>
      <c r="D44" s="41">
        <f t="shared" si="27"/>
        <v>12</v>
      </c>
      <c r="E44" s="41">
        <f t="shared" si="27"/>
        <v>19</v>
      </c>
      <c r="F44" s="41">
        <f t="shared" si="27"/>
        <v>26</v>
      </c>
      <c r="G44" s="41" t="str">
        <f t="shared" si="28"/>
        <v/>
      </c>
      <c r="H44" s="34" t="str">
        <f t="shared" si="28"/>
        <v/>
      </c>
      <c r="I44" s="62"/>
      <c r="J44" s="61" t="s">
        <v>49</v>
      </c>
      <c r="K44" s="41">
        <f t="shared" si="29"/>
        <v>3</v>
      </c>
      <c r="L44" s="41">
        <f t="shared" si="30"/>
        <v>10</v>
      </c>
      <c r="M44" s="41">
        <f t="shared" si="30"/>
        <v>17</v>
      </c>
      <c r="N44" s="41">
        <f t="shared" si="30"/>
        <v>24</v>
      </c>
      <c r="O44" s="41">
        <f t="shared" si="34"/>
        <v>31</v>
      </c>
      <c r="P44" s="34" t="str">
        <f t="shared" si="34"/>
        <v/>
      </c>
      <c r="Q44" s="44"/>
      <c r="R44" s="61" t="s">
        <v>49</v>
      </c>
      <c r="S44" s="41" t="str">
        <f t="shared" si="31"/>
        <v/>
      </c>
      <c r="T44" s="41">
        <f t="shared" si="32"/>
        <v>7</v>
      </c>
      <c r="U44" s="41">
        <f t="shared" si="32"/>
        <v>14</v>
      </c>
      <c r="V44" s="41">
        <f t="shared" si="32"/>
        <v>21</v>
      </c>
      <c r="W44" s="41">
        <f t="shared" si="33"/>
        <v>28</v>
      </c>
      <c r="X44" s="34" t="str">
        <f t="shared" si="33"/>
        <v/>
      </c>
      <c r="Y44" s="44"/>
      <c r="Z44" s="82"/>
      <c r="AA44" s="110" t="str">
        <f>IF(OR(DATA!D41=0,DATA!D41=""),"",DATA!D41)</f>
        <v/>
      </c>
      <c r="AB44" s="105" t="str">
        <f>IF(OR(DATA!E41=0,DATA!E41=""),"",DATA!E41)</f>
        <v/>
      </c>
      <c r="AC44" s="95"/>
      <c r="AD44" s="37"/>
      <c r="AG44" s="109"/>
      <c r="AH44" s="70">
        <f>DATA!B41</f>
        <v>31</v>
      </c>
      <c r="AI44" s="70">
        <f>DATA!C41</f>
        <v>31</v>
      </c>
      <c r="AJ44" s="70">
        <f>DATA!F41</f>
        <v>0</v>
      </c>
      <c r="AK44" s="71">
        <f>DATA!G41</f>
        <v>0</v>
      </c>
      <c r="AL44" s="70">
        <f>DATA!H41</f>
        <v>0</v>
      </c>
      <c r="AM44" s="71">
        <f>DATA!I41</f>
        <v>0</v>
      </c>
      <c r="AN44" s="70">
        <f>DATA!J41</f>
        <v>0</v>
      </c>
      <c r="AO44" s="71">
        <f>DATA!K41</f>
        <v>0</v>
      </c>
      <c r="AP44" s="70">
        <f>DATA!L41</f>
        <v>0</v>
      </c>
      <c r="AQ44" s="71">
        <f>DATA!M41</f>
        <v>0</v>
      </c>
      <c r="AR44" s="70">
        <f>DATA!N41</f>
        <v>0</v>
      </c>
      <c r="AS44" s="71">
        <f>DATA!O41</f>
        <v>0</v>
      </c>
      <c r="AT44" s="70">
        <f>DATA!P41</f>
        <v>0</v>
      </c>
      <c r="AU44" s="71">
        <f>DATA!Q41</f>
        <v>0</v>
      </c>
      <c r="AV44" s="70">
        <f>DATA!R41</f>
        <v>0</v>
      </c>
      <c r="AW44" s="71">
        <f>DATA!S41</f>
        <v>0</v>
      </c>
      <c r="AX44" s="70">
        <f>DATA!T41</f>
        <v>0</v>
      </c>
      <c r="AY44" s="71">
        <f>DATA!U41</f>
        <v>0</v>
      </c>
      <c r="AZ44" s="70">
        <f>DATA!V41</f>
        <v>0</v>
      </c>
      <c r="BA44" s="71">
        <f>DATA!W41</f>
        <v>0</v>
      </c>
      <c r="BB44" s="70">
        <f>DATA!X41</f>
        <v>0</v>
      </c>
      <c r="BC44" s="71">
        <f>DATA!Y41</f>
        <v>0</v>
      </c>
      <c r="BD44" s="70">
        <f>DATA!Z41</f>
        <v>0</v>
      </c>
      <c r="BE44" s="71">
        <f>DATA!AA41</f>
        <v>0</v>
      </c>
      <c r="BF44" s="70">
        <f>DATA!AB41</f>
        <v>0</v>
      </c>
      <c r="BG44" s="71">
        <f>DATA!AC41</f>
        <v>0</v>
      </c>
      <c r="BO44" s="29">
        <f t="shared" si="9"/>
        <v>0</v>
      </c>
    </row>
    <row r="45" spans="1:67" ht="12.95" customHeight="1" thickTop="1" thickBot="1" x14ac:dyDescent="0.3">
      <c r="A45" s="83"/>
      <c r="B45" s="61" t="s">
        <v>52</v>
      </c>
      <c r="C45" s="41">
        <f t="shared" si="26"/>
        <v>6</v>
      </c>
      <c r="D45" s="41">
        <f t="shared" si="27"/>
        <v>13</v>
      </c>
      <c r="E45" s="41">
        <f t="shared" si="27"/>
        <v>20</v>
      </c>
      <c r="F45" s="41">
        <f t="shared" si="27"/>
        <v>27</v>
      </c>
      <c r="G45" s="41" t="str">
        <f t="shared" si="28"/>
        <v/>
      </c>
      <c r="H45" s="34" t="str">
        <f t="shared" si="28"/>
        <v/>
      </c>
      <c r="I45" s="62"/>
      <c r="J45" s="61" t="s">
        <v>52</v>
      </c>
      <c r="K45" s="41">
        <f t="shared" si="29"/>
        <v>4</v>
      </c>
      <c r="L45" s="41">
        <f t="shared" si="30"/>
        <v>11</v>
      </c>
      <c r="M45" s="41">
        <f t="shared" si="30"/>
        <v>18</v>
      </c>
      <c r="N45" s="41">
        <f t="shared" si="30"/>
        <v>25</v>
      </c>
      <c r="O45" s="41" t="str">
        <f t="shared" si="34"/>
        <v/>
      </c>
      <c r="P45" s="34" t="str">
        <f t="shared" si="34"/>
        <v/>
      </c>
      <c r="Q45" s="44"/>
      <c r="R45" s="61" t="s">
        <v>52</v>
      </c>
      <c r="S45" s="41">
        <f t="shared" si="31"/>
        <v>1</v>
      </c>
      <c r="T45" s="41">
        <f t="shared" si="32"/>
        <v>8</v>
      </c>
      <c r="U45" s="41">
        <f t="shared" si="32"/>
        <v>15</v>
      </c>
      <c r="V45" s="41">
        <f t="shared" si="32"/>
        <v>22</v>
      </c>
      <c r="W45" s="41">
        <f t="shared" si="33"/>
        <v>29</v>
      </c>
      <c r="X45" s="34" t="str">
        <f t="shared" si="33"/>
        <v/>
      </c>
      <c r="Y45" s="44"/>
      <c r="Z45" s="82"/>
      <c r="AA45" s="111"/>
      <c r="AB45" s="112"/>
      <c r="AC45" s="95"/>
      <c r="AD45" s="37"/>
      <c r="AG45" s="109"/>
      <c r="AH45" s="70">
        <f>DATA!B42</f>
        <v>0</v>
      </c>
      <c r="AI45" s="70">
        <f>DATA!C42</f>
        <v>0</v>
      </c>
      <c r="AJ45" s="70">
        <f>DATA!F42</f>
        <v>0</v>
      </c>
      <c r="AK45" s="71">
        <f>DATA!G42</f>
        <v>0</v>
      </c>
      <c r="AL45" s="70">
        <f>DATA!H42</f>
        <v>0</v>
      </c>
      <c r="AM45" s="71">
        <f>DATA!I42</f>
        <v>0</v>
      </c>
      <c r="AN45" s="70">
        <f>DATA!J42</f>
        <v>0</v>
      </c>
      <c r="AO45" s="71">
        <f>DATA!K42</f>
        <v>0</v>
      </c>
      <c r="AP45" s="70">
        <f>DATA!L42</f>
        <v>0</v>
      </c>
      <c r="AQ45" s="71">
        <f>DATA!M42</f>
        <v>0</v>
      </c>
      <c r="AR45" s="70">
        <f>DATA!N42</f>
        <v>0</v>
      </c>
      <c r="AS45" s="71">
        <f>DATA!O42</f>
        <v>0</v>
      </c>
      <c r="AT45" s="70">
        <f>DATA!P42</f>
        <v>0</v>
      </c>
      <c r="AU45" s="71">
        <f>DATA!Q42</f>
        <v>0</v>
      </c>
      <c r="AV45" s="70">
        <f>DATA!R42</f>
        <v>0</v>
      </c>
      <c r="AW45" s="71">
        <f>DATA!S42</f>
        <v>0</v>
      </c>
      <c r="AX45" s="70">
        <f>DATA!T42</f>
        <v>0</v>
      </c>
      <c r="AY45" s="71">
        <f>DATA!U42</f>
        <v>0</v>
      </c>
      <c r="AZ45" s="70">
        <f>DATA!V42</f>
        <v>0</v>
      </c>
      <c r="BA45" s="71">
        <f>DATA!W42</f>
        <v>0</v>
      </c>
      <c r="BB45" s="70">
        <f>DATA!X42</f>
        <v>0</v>
      </c>
      <c r="BC45" s="71">
        <f>DATA!Y42</f>
        <v>0</v>
      </c>
      <c r="BD45" s="70">
        <f>DATA!Z42</f>
        <v>0</v>
      </c>
      <c r="BE45" s="71">
        <f>DATA!AA42</f>
        <v>0</v>
      </c>
      <c r="BF45" s="70">
        <f>DATA!AB42</f>
        <v>0</v>
      </c>
      <c r="BG45" s="71">
        <f>DATA!AC42</f>
        <v>0</v>
      </c>
      <c r="BO45" s="29">
        <f t="shared" si="9"/>
        <v>0</v>
      </c>
    </row>
    <row r="46" spans="1:67" ht="12.95" customHeight="1" thickTop="1" thickBot="1" x14ac:dyDescent="0.3">
      <c r="A46" s="113"/>
      <c r="B46" s="77" t="s">
        <v>54</v>
      </c>
      <c r="C46" s="46">
        <f t="shared" si="26"/>
        <v>7</v>
      </c>
      <c r="D46" s="46">
        <f t="shared" si="27"/>
        <v>14</v>
      </c>
      <c r="E46" s="46">
        <f t="shared" si="27"/>
        <v>21</v>
      </c>
      <c r="F46" s="46">
        <f t="shared" si="27"/>
        <v>28</v>
      </c>
      <c r="G46" s="46" t="str">
        <f t="shared" si="28"/>
        <v/>
      </c>
      <c r="H46" s="47" t="str">
        <f t="shared" si="28"/>
        <v/>
      </c>
      <c r="I46" s="62"/>
      <c r="J46" s="77" t="s">
        <v>54</v>
      </c>
      <c r="K46" s="46">
        <f t="shared" si="29"/>
        <v>5</v>
      </c>
      <c r="L46" s="46">
        <f t="shared" si="30"/>
        <v>12</v>
      </c>
      <c r="M46" s="46">
        <f t="shared" si="30"/>
        <v>19</v>
      </c>
      <c r="N46" s="46">
        <f t="shared" si="30"/>
        <v>26</v>
      </c>
      <c r="O46" s="46" t="str">
        <f t="shared" si="34"/>
        <v/>
      </c>
      <c r="P46" s="47" t="str">
        <f t="shared" si="34"/>
        <v/>
      </c>
      <c r="Q46" s="44"/>
      <c r="R46" s="77" t="s">
        <v>54</v>
      </c>
      <c r="S46" s="46">
        <f t="shared" si="31"/>
        <v>2</v>
      </c>
      <c r="T46" s="46">
        <f t="shared" si="32"/>
        <v>9</v>
      </c>
      <c r="U46" s="46">
        <f t="shared" si="32"/>
        <v>16</v>
      </c>
      <c r="V46" s="46">
        <f t="shared" si="32"/>
        <v>23</v>
      </c>
      <c r="W46" s="46">
        <f t="shared" si="33"/>
        <v>30</v>
      </c>
      <c r="X46" s="47" t="str">
        <f t="shared" si="33"/>
        <v/>
      </c>
      <c r="Y46" s="44"/>
      <c r="Z46" s="114"/>
      <c r="AA46" s="115"/>
      <c r="AB46" s="115"/>
      <c r="AC46" s="116"/>
      <c r="AD46" s="37"/>
    </row>
    <row r="47" spans="1:67" ht="12.95" customHeight="1" x14ac:dyDescent="0.25">
      <c r="A47" s="113"/>
      <c r="B47" s="117" t="s">
        <v>57</v>
      </c>
      <c r="C47" s="118"/>
      <c r="D47" s="118"/>
      <c r="E47" s="118"/>
      <c r="F47" s="118"/>
      <c r="G47" s="118"/>
      <c r="H47" s="118"/>
      <c r="I47" s="119"/>
      <c r="J47" s="120"/>
      <c r="K47" s="118"/>
      <c r="L47" s="118"/>
      <c r="M47" s="118"/>
      <c r="N47" s="118"/>
      <c r="O47" s="118"/>
      <c r="P47" s="118"/>
      <c r="Q47" s="121"/>
      <c r="R47" s="120"/>
      <c r="S47" s="118"/>
      <c r="T47" s="118"/>
      <c r="U47" s="118"/>
      <c r="V47" s="118"/>
      <c r="W47" s="118"/>
      <c r="X47" s="118"/>
      <c r="Y47" s="121"/>
      <c r="Z47" s="122"/>
      <c r="AA47" s="123"/>
      <c r="AB47" s="123"/>
      <c r="AC47" s="123"/>
      <c r="AD47" s="37"/>
    </row>
    <row r="48" spans="1:67" x14ac:dyDescent="0.25">
      <c r="A48" s="124"/>
      <c r="B48" s="125"/>
      <c r="C48" s="125"/>
      <c r="D48" s="125"/>
      <c r="E48" s="125"/>
      <c r="F48" s="125"/>
      <c r="G48" s="125"/>
      <c r="H48" s="125"/>
      <c r="I48" s="125"/>
      <c r="J48" s="125"/>
      <c r="K48" s="125"/>
      <c r="L48" s="125"/>
      <c r="M48" s="125"/>
      <c r="N48" s="125"/>
      <c r="O48" s="125"/>
      <c r="P48" s="125"/>
      <c r="Q48" s="125"/>
      <c r="R48" s="126"/>
      <c r="S48" s="126"/>
      <c r="T48" s="126"/>
      <c r="U48" s="126"/>
      <c r="V48" s="126"/>
      <c r="W48" s="126"/>
      <c r="X48" s="125"/>
      <c r="Y48" s="125"/>
      <c r="Z48" s="125"/>
      <c r="AA48" s="125"/>
      <c r="AB48" s="125"/>
      <c r="AC48" s="125"/>
      <c r="AD48" s="37"/>
    </row>
    <row r="49" spans="1:30" hidden="1" x14ac:dyDescent="0.25">
      <c r="A49" s="124"/>
      <c r="B49" s="125"/>
      <c r="C49" s="125"/>
      <c r="D49" s="125"/>
      <c r="E49" s="125"/>
      <c r="F49" s="125"/>
      <c r="G49" s="125"/>
      <c r="H49" s="125"/>
      <c r="I49" s="125"/>
      <c r="J49" s="125"/>
      <c r="Q49" s="125"/>
      <c r="R49" s="126"/>
      <c r="S49" s="126"/>
      <c r="T49" s="126"/>
      <c r="U49" s="126"/>
      <c r="V49" s="126"/>
      <c r="W49" s="126"/>
      <c r="X49" s="125"/>
      <c r="Y49" s="125"/>
      <c r="Z49" s="125"/>
      <c r="AA49" s="125"/>
      <c r="AB49" s="125"/>
      <c r="AC49" s="125"/>
      <c r="AD49" s="37"/>
    </row>
    <row r="50" spans="1:30" hidden="1" x14ac:dyDescent="0.25">
      <c r="A50" s="124"/>
      <c r="B50" s="127" t="str">
        <f>CONCATENATE("Juli ",MID(DATA!Q3,1,4))</f>
        <v>Juli 2017</v>
      </c>
      <c r="C50" s="44">
        <f t="shared" ref="C50:H50" si="35">COUNT(C11:C16)</f>
        <v>1</v>
      </c>
      <c r="D50" s="44">
        <f t="shared" si="35"/>
        <v>6</v>
      </c>
      <c r="E50" s="44">
        <f t="shared" si="35"/>
        <v>6</v>
      </c>
      <c r="F50" s="44">
        <f t="shared" si="35"/>
        <v>6</v>
      </c>
      <c r="G50" s="44">
        <f t="shared" si="35"/>
        <v>6</v>
      </c>
      <c r="H50" s="44">
        <f t="shared" si="35"/>
        <v>1</v>
      </c>
      <c r="I50" s="125">
        <f>SUM(C50:H50)</f>
        <v>26</v>
      </c>
      <c r="J50" s="125">
        <f>I50+Q50</f>
        <v>31</v>
      </c>
      <c r="K50" s="29">
        <f t="shared" ref="K50:P50" si="36">COUNT(C10)</f>
        <v>0</v>
      </c>
      <c r="L50" s="29">
        <f t="shared" si="36"/>
        <v>1</v>
      </c>
      <c r="M50" s="29">
        <f t="shared" si="36"/>
        <v>1</v>
      </c>
      <c r="N50" s="29">
        <f t="shared" si="36"/>
        <v>1</v>
      </c>
      <c r="O50" s="29">
        <f t="shared" si="36"/>
        <v>1</v>
      </c>
      <c r="P50" s="29">
        <f t="shared" si="36"/>
        <v>1</v>
      </c>
      <c r="Q50" s="125">
        <f>SUM(K50:P50)</f>
        <v>5</v>
      </c>
      <c r="R50" s="126"/>
      <c r="S50" s="126"/>
      <c r="T50" s="126"/>
      <c r="U50" s="126"/>
      <c r="V50" s="126"/>
      <c r="W50" s="126"/>
      <c r="X50" s="125"/>
      <c r="Y50" s="125"/>
      <c r="Z50" s="125"/>
      <c r="AA50" s="125"/>
      <c r="AB50" s="125"/>
      <c r="AC50" s="125"/>
      <c r="AD50" s="37"/>
    </row>
    <row r="51" spans="1:30" hidden="1" x14ac:dyDescent="0.25">
      <c r="A51" s="124"/>
      <c r="B51" s="127" t="str">
        <f>CONCATENATE("Agustus ",MID(DATA!Q3,1,4))</f>
        <v>Agustus 2017</v>
      </c>
      <c r="C51" s="44">
        <f t="shared" ref="C51:H51" si="37">COUNT(K11:K16)</f>
        <v>5</v>
      </c>
      <c r="D51" s="44">
        <f t="shared" si="37"/>
        <v>6</v>
      </c>
      <c r="E51" s="44">
        <f t="shared" si="37"/>
        <v>6</v>
      </c>
      <c r="F51" s="44">
        <f t="shared" si="37"/>
        <v>6</v>
      </c>
      <c r="G51" s="44">
        <f t="shared" si="37"/>
        <v>4</v>
      </c>
      <c r="H51" s="44">
        <f t="shared" si="37"/>
        <v>0</v>
      </c>
      <c r="I51" s="125">
        <f t="shared" ref="I51:I61" si="38">SUM(C51:H51)</f>
        <v>27</v>
      </c>
      <c r="J51" s="125">
        <f t="shared" ref="J51:J61" si="39">I51+Q51</f>
        <v>31</v>
      </c>
      <c r="K51" s="44">
        <f t="shared" ref="K51:P51" si="40">COUNT(K10)</f>
        <v>0</v>
      </c>
      <c r="L51" s="44">
        <f t="shared" si="40"/>
        <v>1</v>
      </c>
      <c r="M51" s="44">
        <f t="shared" si="40"/>
        <v>1</v>
      </c>
      <c r="N51" s="44">
        <f t="shared" si="40"/>
        <v>1</v>
      </c>
      <c r="O51" s="44">
        <f t="shared" si="40"/>
        <v>1</v>
      </c>
      <c r="P51" s="44">
        <f t="shared" si="40"/>
        <v>0</v>
      </c>
      <c r="Q51" s="125">
        <f t="shared" ref="Q51:Q61" si="41">SUM(K51:P51)</f>
        <v>4</v>
      </c>
      <c r="R51" s="126"/>
      <c r="S51" s="126"/>
      <c r="T51" s="126"/>
      <c r="U51" s="126"/>
      <c r="V51" s="126"/>
      <c r="W51" s="126"/>
      <c r="X51" s="125"/>
      <c r="Y51" s="125"/>
      <c r="Z51" s="125"/>
      <c r="AA51" s="125"/>
      <c r="AB51" s="125"/>
      <c r="AC51" s="125"/>
      <c r="AD51" s="37"/>
    </row>
    <row r="52" spans="1:30" hidden="1" x14ac:dyDescent="0.25">
      <c r="A52" s="124"/>
      <c r="B52" s="127" t="str">
        <f>CONCATENATE("September ",MID(DATA!Q3,1,4))</f>
        <v>September 2017</v>
      </c>
      <c r="C52" s="44">
        <f t="shared" ref="C52:H52" si="42">COUNT(S11:S16)</f>
        <v>2</v>
      </c>
      <c r="D52" s="44">
        <f t="shared" si="42"/>
        <v>6</v>
      </c>
      <c r="E52" s="44">
        <f t="shared" si="42"/>
        <v>6</v>
      </c>
      <c r="F52" s="44">
        <f t="shared" si="42"/>
        <v>6</v>
      </c>
      <c r="G52" s="44">
        <f t="shared" si="42"/>
        <v>6</v>
      </c>
      <c r="H52" s="44">
        <f t="shared" si="42"/>
        <v>0</v>
      </c>
      <c r="I52" s="125">
        <f t="shared" si="38"/>
        <v>26</v>
      </c>
      <c r="J52" s="125">
        <f t="shared" si="39"/>
        <v>30</v>
      </c>
      <c r="K52" s="44">
        <f t="shared" ref="K52:P52" si="43">COUNT(S10)</f>
        <v>0</v>
      </c>
      <c r="L52" s="44">
        <f t="shared" si="43"/>
        <v>1</v>
      </c>
      <c r="M52" s="44">
        <f t="shared" si="43"/>
        <v>1</v>
      </c>
      <c r="N52" s="44">
        <f t="shared" si="43"/>
        <v>1</v>
      </c>
      <c r="O52" s="44">
        <f t="shared" si="43"/>
        <v>1</v>
      </c>
      <c r="P52" s="44">
        <f t="shared" si="43"/>
        <v>0</v>
      </c>
      <c r="Q52" s="125">
        <f t="shared" si="41"/>
        <v>4</v>
      </c>
      <c r="R52" s="126"/>
      <c r="S52" s="126"/>
      <c r="T52" s="126"/>
      <c r="U52" s="126"/>
      <c r="V52" s="126"/>
      <c r="W52" s="126"/>
      <c r="X52" s="125"/>
      <c r="Y52" s="125"/>
      <c r="Z52" s="125"/>
      <c r="AA52" s="125"/>
      <c r="AB52" s="125"/>
      <c r="AC52" s="125"/>
      <c r="AD52" s="37"/>
    </row>
    <row r="53" spans="1:30" hidden="1" x14ac:dyDescent="0.25">
      <c r="A53" s="124"/>
      <c r="B53" s="127" t="str">
        <f>CONCATENATE("Oktober ",MID(DATA!Q3,1,4))</f>
        <v>Oktober 2017</v>
      </c>
      <c r="C53" s="44">
        <f t="shared" ref="C53:H53" si="44">COUNT(C21:C26)</f>
        <v>6</v>
      </c>
      <c r="D53" s="44">
        <f t="shared" si="44"/>
        <v>6</v>
      </c>
      <c r="E53" s="44">
        <f t="shared" si="44"/>
        <v>6</v>
      </c>
      <c r="F53" s="44">
        <f t="shared" si="44"/>
        <v>6</v>
      </c>
      <c r="G53" s="44">
        <f t="shared" si="44"/>
        <v>2</v>
      </c>
      <c r="H53" s="44">
        <f t="shared" si="44"/>
        <v>0</v>
      </c>
      <c r="I53" s="125">
        <f t="shared" si="38"/>
        <v>26</v>
      </c>
      <c r="J53" s="125">
        <f t="shared" si="39"/>
        <v>31</v>
      </c>
      <c r="K53" s="44">
        <f t="shared" ref="K53:P53" si="45">COUNT(C20)</f>
        <v>1</v>
      </c>
      <c r="L53" s="44">
        <f t="shared" si="45"/>
        <v>1</v>
      </c>
      <c r="M53" s="44">
        <f t="shared" si="45"/>
        <v>1</v>
      </c>
      <c r="N53" s="44">
        <f t="shared" si="45"/>
        <v>1</v>
      </c>
      <c r="O53" s="44">
        <f t="shared" si="45"/>
        <v>1</v>
      </c>
      <c r="P53" s="44">
        <f t="shared" si="45"/>
        <v>0</v>
      </c>
      <c r="Q53" s="125">
        <f t="shared" si="41"/>
        <v>5</v>
      </c>
      <c r="R53" s="126"/>
      <c r="S53" s="126"/>
      <c r="T53" s="126"/>
      <c r="U53" s="126"/>
      <c r="V53" s="126"/>
      <c r="W53" s="126"/>
      <c r="X53" s="125"/>
      <c r="Y53" s="125"/>
      <c r="Z53" s="125"/>
      <c r="AA53" s="125"/>
      <c r="AB53" s="125"/>
      <c r="AC53" s="125"/>
      <c r="AD53" s="37"/>
    </row>
    <row r="54" spans="1:30" hidden="1" x14ac:dyDescent="0.25">
      <c r="A54" s="124"/>
      <c r="B54" s="127" t="str">
        <f>CONCATENATE("November ",MID(DATA!Q3,1,4))</f>
        <v>November 2017</v>
      </c>
      <c r="C54" s="44">
        <f t="shared" ref="C54:H54" si="46">COUNT(K21:K26)</f>
        <v>4</v>
      </c>
      <c r="D54" s="44">
        <f t="shared" si="46"/>
        <v>6</v>
      </c>
      <c r="E54" s="44">
        <f t="shared" si="46"/>
        <v>6</v>
      </c>
      <c r="F54" s="44">
        <f t="shared" si="46"/>
        <v>6</v>
      </c>
      <c r="G54" s="44">
        <f t="shared" si="46"/>
        <v>4</v>
      </c>
      <c r="H54" s="44">
        <f t="shared" si="46"/>
        <v>0</v>
      </c>
      <c r="I54" s="125">
        <f t="shared" si="38"/>
        <v>26</v>
      </c>
      <c r="J54" s="125">
        <f t="shared" si="39"/>
        <v>30</v>
      </c>
      <c r="K54" s="44">
        <f t="shared" ref="K54:P54" si="47">COUNT(K20)</f>
        <v>0</v>
      </c>
      <c r="L54" s="44">
        <f t="shared" si="47"/>
        <v>1</v>
      </c>
      <c r="M54" s="44">
        <f t="shared" si="47"/>
        <v>1</v>
      </c>
      <c r="N54" s="44">
        <f t="shared" si="47"/>
        <v>1</v>
      </c>
      <c r="O54" s="44">
        <f t="shared" si="47"/>
        <v>1</v>
      </c>
      <c r="P54" s="44">
        <f t="shared" si="47"/>
        <v>0</v>
      </c>
      <c r="Q54" s="125">
        <f t="shared" si="41"/>
        <v>4</v>
      </c>
      <c r="R54" s="126"/>
      <c r="S54" s="126"/>
      <c r="T54" s="126"/>
      <c r="U54" s="126"/>
      <c r="V54" s="126"/>
      <c r="W54" s="126"/>
      <c r="X54" s="125"/>
      <c r="Y54" s="125"/>
      <c r="Z54" s="125"/>
      <c r="AA54" s="125"/>
      <c r="AB54" s="125"/>
      <c r="AC54" s="125"/>
      <c r="AD54" s="37"/>
    </row>
    <row r="55" spans="1:30" hidden="1" x14ac:dyDescent="0.25">
      <c r="A55" s="124"/>
      <c r="B55" s="127" t="str">
        <f>CONCATENATE("Desember ",MID(DATA!Q3,1,4))</f>
        <v>Desember 2017</v>
      </c>
      <c r="C55" s="44">
        <f t="shared" ref="C55:H55" si="48">COUNT(S21:S26)</f>
        <v>2</v>
      </c>
      <c r="D55" s="44">
        <f t="shared" si="48"/>
        <v>6</v>
      </c>
      <c r="E55" s="44">
        <f t="shared" si="48"/>
        <v>6</v>
      </c>
      <c r="F55" s="44">
        <f t="shared" si="48"/>
        <v>6</v>
      </c>
      <c r="G55" s="44">
        <f t="shared" si="48"/>
        <v>6</v>
      </c>
      <c r="H55" s="44">
        <f t="shared" si="48"/>
        <v>0</v>
      </c>
      <c r="I55" s="125">
        <f t="shared" si="38"/>
        <v>26</v>
      </c>
      <c r="J55" s="125">
        <f t="shared" si="39"/>
        <v>31</v>
      </c>
      <c r="K55" s="44">
        <f t="shared" ref="K55:P55" si="49">COUNT(S20)</f>
        <v>0</v>
      </c>
      <c r="L55" s="44">
        <f t="shared" si="49"/>
        <v>1</v>
      </c>
      <c r="M55" s="44">
        <f t="shared" si="49"/>
        <v>1</v>
      </c>
      <c r="N55" s="44">
        <f t="shared" si="49"/>
        <v>1</v>
      </c>
      <c r="O55" s="44">
        <f t="shared" si="49"/>
        <v>1</v>
      </c>
      <c r="P55" s="44">
        <f t="shared" si="49"/>
        <v>1</v>
      </c>
      <c r="Q55" s="125">
        <f t="shared" si="41"/>
        <v>5</v>
      </c>
      <c r="R55" s="126"/>
      <c r="S55" s="126"/>
      <c r="T55" s="126"/>
      <c r="U55" s="126"/>
      <c r="V55" s="126"/>
      <c r="W55" s="126"/>
      <c r="X55" s="125"/>
      <c r="Y55" s="125"/>
      <c r="Z55" s="125"/>
      <c r="AA55" s="125"/>
      <c r="AB55" s="125"/>
      <c r="AC55" s="125"/>
      <c r="AD55" s="37"/>
    </row>
    <row r="56" spans="1:30" hidden="1" x14ac:dyDescent="0.25">
      <c r="A56" s="124"/>
      <c r="B56" s="127" t="str">
        <f>CONCATENATE("Januari ",MID(DATA!Q3,1,4))</f>
        <v>Januari 2017</v>
      </c>
      <c r="C56" s="44">
        <f t="shared" ref="C56:H56" si="50">COUNT(C31:C36)</f>
        <v>6</v>
      </c>
      <c r="D56" s="44">
        <f t="shared" si="50"/>
        <v>6</v>
      </c>
      <c r="E56" s="44">
        <f t="shared" si="50"/>
        <v>6</v>
      </c>
      <c r="F56" s="44">
        <f t="shared" si="50"/>
        <v>6</v>
      </c>
      <c r="G56" s="44">
        <f t="shared" si="50"/>
        <v>3</v>
      </c>
      <c r="H56" s="44">
        <f t="shared" si="50"/>
        <v>0</v>
      </c>
      <c r="I56" s="125">
        <f t="shared" si="38"/>
        <v>27</v>
      </c>
      <c r="J56" s="125">
        <f t="shared" si="39"/>
        <v>31</v>
      </c>
      <c r="K56" s="44">
        <f t="shared" ref="K56:P56" si="51">COUNT(C30)</f>
        <v>0</v>
      </c>
      <c r="L56" s="44">
        <f t="shared" si="51"/>
        <v>1</v>
      </c>
      <c r="M56" s="44">
        <f t="shared" si="51"/>
        <v>1</v>
      </c>
      <c r="N56" s="44">
        <f t="shared" si="51"/>
        <v>1</v>
      </c>
      <c r="O56" s="44">
        <f t="shared" si="51"/>
        <v>1</v>
      </c>
      <c r="P56" s="44">
        <f t="shared" si="51"/>
        <v>0</v>
      </c>
      <c r="Q56" s="125">
        <f t="shared" si="41"/>
        <v>4</v>
      </c>
      <c r="R56" s="126"/>
      <c r="S56" s="126"/>
      <c r="T56" s="126"/>
      <c r="U56" s="126"/>
      <c r="V56" s="126"/>
      <c r="W56" s="126"/>
      <c r="X56" s="125"/>
      <c r="Y56" s="125"/>
      <c r="Z56" s="125"/>
      <c r="AA56" s="125"/>
      <c r="AB56" s="125"/>
      <c r="AC56" s="125"/>
      <c r="AD56" s="37"/>
    </row>
    <row r="57" spans="1:30" hidden="1" x14ac:dyDescent="0.25">
      <c r="A57" s="124"/>
      <c r="B57" s="127" t="str">
        <f>CONCATENATE("Februari ",MID(DATA!Q3,1,4))</f>
        <v>Februari 2017</v>
      </c>
      <c r="C57" s="44">
        <f t="shared" ref="C57:H57" si="52">COUNT(K31:K36)</f>
        <v>3</v>
      </c>
      <c r="D57" s="44">
        <f t="shared" si="52"/>
        <v>6</v>
      </c>
      <c r="E57" s="44">
        <f t="shared" si="52"/>
        <v>6</v>
      </c>
      <c r="F57" s="44">
        <f t="shared" si="52"/>
        <v>6</v>
      </c>
      <c r="G57" s="44">
        <f t="shared" si="52"/>
        <v>3</v>
      </c>
      <c r="H57" s="44">
        <f t="shared" si="52"/>
        <v>0</v>
      </c>
      <c r="I57" s="125">
        <f t="shared" si="38"/>
        <v>24</v>
      </c>
      <c r="J57" s="125">
        <f t="shared" si="39"/>
        <v>28</v>
      </c>
      <c r="K57" s="44">
        <f t="shared" ref="K57:P57" si="53">COUNT(K30)</f>
        <v>0</v>
      </c>
      <c r="L57" s="44">
        <f t="shared" si="53"/>
        <v>1</v>
      </c>
      <c r="M57" s="44">
        <f t="shared" si="53"/>
        <v>1</v>
      </c>
      <c r="N57" s="44">
        <f t="shared" si="53"/>
        <v>1</v>
      </c>
      <c r="O57" s="44">
        <f t="shared" si="53"/>
        <v>1</v>
      </c>
      <c r="P57" s="44">
        <f t="shared" si="53"/>
        <v>0</v>
      </c>
      <c r="Q57" s="125">
        <f t="shared" si="41"/>
        <v>4</v>
      </c>
      <c r="R57" s="126"/>
      <c r="S57" s="126"/>
      <c r="T57" s="126"/>
      <c r="U57" s="126"/>
      <c r="V57" s="126"/>
      <c r="W57" s="126"/>
      <c r="X57" s="125"/>
      <c r="Y57" s="125"/>
      <c r="Z57" s="125"/>
      <c r="AA57" s="125"/>
      <c r="AB57" s="125"/>
      <c r="AC57" s="125"/>
      <c r="AD57" s="37"/>
    </row>
    <row r="58" spans="1:30" hidden="1" x14ac:dyDescent="0.25">
      <c r="A58" s="124"/>
      <c r="B58" s="127" t="str">
        <f>CONCATENATE("Maret ",MID(DATA!Q3,1,4))</f>
        <v>Maret 2017</v>
      </c>
      <c r="C58" s="44">
        <f t="shared" ref="C58:H58" si="54">COUNT(S31:S36)</f>
        <v>3</v>
      </c>
      <c r="D58" s="44">
        <f t="shared" si="54"/>
        <v>6</v>
      </c>
      <c r="E58" s="44">
        <f t="shared" si="54"/>
        <v>6</v>
      </c>
      <c r="F58" s="44">
        <f t="shared" si="54"/>
        <v>6</v>
      </c>
      <c r="G58" s="44">
        <f t="shared" si="54"/>
        <v>6</v>
      </c>
      <c r="H58" s="44">
        <f t="shared" si="54"/>
        <v>0</v>
      </c>
      <c r="I58" s="125">
        <f t="shared" si="38"/>
        <v>27</v>
      </c>
      <c r="J58" s="125">
        <f t="shared" si="39"/>
        <v>31</v>
      </c>
      <c r="K58" s="44">
        <f t="shared" ref="K58:P58" si="55">COUNT(S30)</f>
        <v>0</v>
      </c>
      <c r="L58" s="44">
        <f t="shared" si="55"/>
        <v>1</v>
      </c>
      <c r="M58" s="44">
        <f t="shared" si="55"/>
        <v>1</v>
      </c>
      <c r="N58" s="44">
        <f t="shared" si="55"/>
        <v>1</v>
      </c>
      <c r="O58" s="44">
        <f t="shared" si="55"/>
        <v>1</v>
      </c>
      <c r="P58" s="44">
        <f t="shared" si="55"/>
        <v>0</v>
      </c>
      <c r="Q58" s="125">
        <f t="shared" si="41"/>
        <v>4</v>
      </c>
      <c r="R58" s="126"/>
      <c r="S58" s="126"/>
      <c r="T58" s="126"/>
      <c r="U58" s="126"/>
      <c r="V58" s="126"/>
      <c r="W58" s="126"/>
      <c r="X58" s="125"/>
      <c r="Y58" s="125"/>
      <c r="Z58" s="125"/>
      <c r="AA58" s="125"/>
      <c r="AB58" s="125"/>
      <c r="AC58" s="125"/>
      <c r="AD58" s="37"/>
    </row>
    <row r="59" spans="1:30" hidden="1" x14ac:dyDescent="0.25">
      <c r="A59" s="124"/>
      <c r="B59" s="127" t="str">
        <f>CONCATENATE("April ",MID(DATA!Q3,1,4))</f>
        <v>April 2017</v>
      </c>
      <c r="C59" s="44">
        <f t="shared" ref="C59:H59" si="56">COUNT(C41:C46)</f>
        <v>6</v>
      </c>
      <c r="D59" s="44">
        <f t="shared" si="56"/>
        <v>6</v>
      </c>
      <c r="E59" s="44">
        <f t="shared" si="56"/>
        <v>6</v>
      </c>
      <c r="F59" s="44">
        <f t="shared" si="56"/>
        <v>6</v>
      </c>
      <c r="G59" s="44">
        <f t="shared" si="56"/>
        <v>1</v>
      </c>
      <c r="H59" s="44">
        <f t="shared" si="56"/>
        <v>0</v>
      </c>
      <c r="I59" s="125">
        <f t="shared" si="38"/>
        <v>25</v>
      </c>
      <c r="J59" s="125">
        <f t="shared" si="39"/>
        <v>30</v>
      </c>
      <c r="K59" s="44">
        <f t="shared" ref="K59:P59" si="57">COUNT(C40)</f>
        <v>1</v>
      </c>
      <c r="L59" s="44">
        <f t="shared" si="57"/>
        <v>1</v>
      </c>
      <c r="M59" s="44">
        <f t="shared" si="57"/>
        <v>1</v>
      </c>
      <c r="N59" s="44">
        <f t="shared" si="57"/>
        <v>1</v>
      </c>
      <c r="O59" s="44">
        <f t="shared" si="57"/>
        <v>1</v>
      </c>
      <c r="P59" s="44">
        <f t="shared" si="57"/>
        <v>0</v>
      </c>
      <c r="Q59" s="125">
        <f t="shared" si="41"/>
        <v>5</v>
      </c>
      <c r="R59" s="126"/>
      <c r="S59" s="126"/>
      <c r="T59" s="126"/>
      <c r="U59" s="126"/>
      <c r="V59" s="126"/>
      <c r="W59" s="126"/>
      <c r="X59" s="125"/>
      <c r="Y59" s="125"/>
      <c r="Z59" s="125"/>
      <c r="AA59" s="125"/>
      <c r="AB59" s="125"/>
      <c r="AC59" s="125"/>
      <c r="AD59" s="37"/>
    </row>
    <row r="60" spans="1:30" hidden="1" x14ac:dyDescent="0.25">
      <c r="A60" s="124"/>
      <c r="B60" s="127" t="str">
        <f>CONCATENATE("Mei ",MID(DATA!Q3,1,4))</f>
        <v>Mei 2017</v>
      </c>
      <c r="C60" s="44">
        <f t="shared" ref="C60:H60" si="58">COUNT(K41:K46)</f>
        <v>5</v>
      </c>
      <c r="D60" s="44">
        <f t="shared" si="58"/>
        <v>6</v>
      </c>
      <c r="E60" s="44">
        <f t="shared" si="58"/>
        <v>6</v>
      </c>
      <c r="F60" s="44">
        <f t="shared" si="58"/>
        <v>6</v>
      </c>
      <c r="G60" s="44">
        <f t="shared" si="58"/>
        <v>4</v>
      </c>
      <c r="H60" s="44">
        <f t="shared" si="58"/>
        <v>0</v>
      </c>
      <c r="I60" s="125">
        <f t="shared" si="38"/>
        <v>27</v>
      </c>
      <c r="J60" s="125">
        <f t="shared" si="39"/>
        <v>31</v>
      </c>
      <c r="K60" s="44">
        <f t="shared" ref="K60:P60" si="59">COUNT(K40)</f>
        <v>0</v>
      </c>
      <c r="L60" s="44">
        <f t="shared" si="59"/>
        <v>1</v>
      </c>
      <c r="M60" s="44">
        <f t="shared" si="59"/>
        <v>1</v>
      </c>
      <c r="N60" s="44">
        <f t="shared" si="59"/>
        <v>1</v>
      </c>
      <c r="O60" s="44">
        <f t="shared" si="59"/>
        <v>1</v>
      </c>
      <c r="P60" s="44">
        <f t="shared" si="59"/>
        <v>0</v>
      </c>
      <c r="Q60" s="125">
        <f t="shared" si="41"/>
        <v>4</v>
      </c>
      <c r="R60" s="126"/>
      <c r="S60" s="126"/>
      <c r="T60" s="126"/>
      <c r="U60" s="126"/>
      <c r="V60" s="126"/>
      <c r="W60" s="126"/>
      <c r="X60" s="125"/>
      <c r="Y60" s="125"/>
      <c r="Z60" s="125"/>
      <c r="AA60" s="125"/>
      <c r="AB60" s="125"/>
      <c r="AC60" s="125"/>
      <c r="AD60" s="37"/>
    </row>
    <row r="61" spans="1:30" ht="15" hidden="1" customHeight="1" x14ac:dyDescent="0.25">
      <c r="A61" s="124"/>
      <c r="B61" s="127" t="str">
        <f>CONCATENATE("Juni ",MID(DATA!Q3,1,4))</f>
        <v>Juni 2017</v>
      </c>
      <c r="C61" s="44">
        <f t="shared" ref="C61:H61" si="60">COUNT(S41:S46)</f>
        <v>2</v>
      </c>
      <c r="D61" s="44">
        <f t="shared" si="60"/>
        <v>6</v>
      </c>
      <c r="E61" s="44">
        <f t="shared" si="60"/>
        <v>6</v>
      </c>
      <c r="F61" s="44">
        <f t="shared" si="60"/>
        <v>6</v>
      </c>
      <c r="G61" s="44">
        <f t="shared" si="60"/>
        <v>6</v>
      </c>
      <c r="H61" s="44">
        <f t="shared" si="60"/>
        <v>0</v>
      </c>
      <c r="I61" s="125">
        <f t="shared" si="38"/>
        <v>26</v>
      </c>
      <c r="J61" s="125">
        <f t="shared" si="39"/>
        <v>30</v>
      </c>
      <c r="K61" s="44">
        <f t="shared" ref="K61:P61" si="61">COUNT(S40)</f>
        <v>0</v>
      </c>
      <c r="L61" s="44">
        <f t="shared" si="61"/>
        <v>1</v>
      </c>
      <c r="M61" s="44">
        <f t="shared" si="61"/>
        <v>1</v>
      </c>
      <c r="N61" s="44">
        <f t="shared" si="61"/>
        <v>1</v>
      </c>
      <c r="O61" s="44">
        <f t="shared" si="61"/>
        <v>1</v>
      </c>
      <c r="P61" s="44">
        <f t="shared" si="61"/>
        <v>0</v>
      </c>
      <c r="Q61" s="125">
        <f t="shared" si="41"/>
        <v>4</v>
      </c>
      <c r="R61" s="125"/>
      <c r="S61" s="125"/>
      <c r="T61" s="125"/>
      <c r="U61" s="125"/>
      <c r="V61" s="125"/>
      <c r="W61" s="125"/>
      <c r="X61" s="125"/>
      <c r="Y61" s="125"/>
      <c r="Z61" s="125"/>
      <c r="AA61" s="125"/>
      <c r="AB61" s="125"/>
      <c r="AC61" s="125"/>
      <c r="AD61" s="37"/>
    </row>
    <row r="62" spans="1:30" ht="15" customHeight="1" x14ac:dyDescent="0.25">
      <c r="A62" s="124"/>
      <c r="B62" s="125"/>
      <c r="C62" s="125"/>
      <c r="D62" s="125"/>
      <c r="E62" s="125"/>
      <c r="F62" s="125"/>
      <c r="G62" s="125"/>
      <c r="H62" s="125"/>
      <c r="I62" s="125"/>
      <c r="J62" s="126"/>
      <c r="K62" s="126"/>
      <c r="L62" s="126"/>
      <c r="M62" s="126"/>
      <c r="N62" s="126"/>
      <c r="O62" s="126"/>
      <c r="P62" s="126"/>
      <c r="Q62" s="125"/>
      <c r="R62" s="125"/>
      <c r="S62" s="125"/>
      <c r="T62" s="125"/>
      <c r="U62" s="125"/>
      <c r="V62" s="125"/>
      <c r="W62" s="125"/>
      <c r="X62" s="125"/>
      <c r="Y62" s="125"/>
      <c r="Z62" s="37"/>
      <c r="AA62" s="125"/>
      <c r="AB62" s="125"/>
      <c r="AC62" s="125"/>
      <c r="AD62" s="37"/>
    </row>
    <row r="63" spans="1:30" ht="15" hidden="1" customHeight="1" x14ac:dyDescent="0.2">
      <c r="B63" s="128"/>
      <c r="C63" s="128"/>
      <c r="D63" s="128"/>
      <c r="E63" s="128"/>
      <c r="F63" s="128"/>
      <c r="G63" s="128"/>
      <c r="H63" s="128"/>
      <c r="I63" s="128"/>
      <c r="J63" s="129"/>
      <c r="K63" s="129"/>
      <c r="L63" s="129"/>
      <c r="M63" s="129"/>
      <c r="N63" s="129"/>
      <c r="O63" s="129"/>
      <c r="P63" s="129"/>
      <c r="Q63" s="128"/>
      <c r="R63" s="128"/>
      <c r="S63" s="128"/>
      <c r="T63" s="128"/>
      <c r="U63" s="128"/>
      <c r="V63" s="128"/>
      <c r="W63" s="128"/>
      <c r="X63" s="128"/>
      <c r="Y63" s="128"/>
      <c r="AA63" s="128"/>
      <c r="AB63" s="128"/>
      <c r="AC63" s="128"/>
    </row>
    <row r="64" spans="1:30" ht="15" hidden="1" customHeight="1" x14ac:dyDescent="0.2">
      <c r="B64" s="128"/>
      <c r="C64" s="128"/>
      <c r="D64" s="128"/>
      <c r="E64" s="128"/>
      <c r="F64" s="128"/>
      <c r="G64" s="128"/>
      <c r="H64" s="128"/>
      <c r="I64" s="128"/>
      <c r="J64" s="129"/>
      <c r="K64" s="129"/>
      <c r="L64" s="129"/>
      <c r="M64" s="129"/>
      <c r="N64" s="129"/>
      <c r="O64" s="129"/>
      <c r="P64" s="129"/>
      <c r="Q64" s="128"/>
      <c r="R64" s="128"/>
      <c r="S64" s="128"/>
      <c r="T64" s="128"/>
      <c r="U64" s="128"/>
      <c r="V64" s="128"/>
      <c r="W64" s="128"/>
      <c r="X64" s="128"/>
      <c r="Y64" s="128"/>
      <c r="AA64" s="128"/>
      <c r="AB64" s="128"/>
      <c r="AC64" s="128"/>
    </row>
    <row r="65" spans="2:29" ht="15" hidden="1" customHeight="1" x14ac:dyDescent="0.2">
      <c r="B65" s="128"/>
      <c r="C65" s="128"/>
      <c r="D65" s="128"/>
      <c r="E65" s="128"/>
      <c r="F65" s="128"/>
      <c r="G65" s="128"/>
      <c r="H65" s="128"/>
      <c r="I65" s="128"/>
      <c r="J65" s="129"/>
      <c r="K65" s="129"/>
      <c r="L65" s="129"/>
      <c r="M65" s="129"/>
      <c r="N65" s="129"/>
      <c r="O65" s="129"/>
      <c r="P65" s="129"/>
      <c r="Q65" s="128"/>
      <c r="R65" s="128"/>
      <c r="S65" s="128"/>
      <c r="T65" s="128"/>
      <c r="U65" s="128"/>
      <c r="V65" s="128"/>
      <c r="W65" s="128"/>
      <c r="X65" s="128"/>
      <c r="Y65" s="128"/>
      <c r="AA65" s="128"/>
      <c r="AB65" s="128"/>
      <c r="AC65" s="128"/>
    </row>
    <row r="66" spans="2:29" ht="15" hidden="1" customHeight="1" x14ac:dyDescent="0.2">
      <c r="B66" s="128"/>
      <c r="C66" s="128"/>
      <c r="D66" s="128"/>
      <c r="E66" s="128"/>
      <c r="F66" s="128"/>
      <c r="G66" s="128"/>
      <c r="H66" s="128"/>
      <c r="I66" s="128"/>
      <c r="J66" s="129"/>
      <c r="K66" s="129"/>
      <c r="L66" s="129"/>
      <c r="M66" s="129"/>
      <c r="N66" s="129"/>
      <c r="O66" s="129"/>
      <c r="P66" s="129"/>
      <c r="Q66" s="128"/>
      <c r="R66" s="128"/>
      <c r="S66" s="128"/>
      <c r="T66" s="128"/>
      <c r="U66" s="128"/>
      <c r="V66" s="128"/>
      <c r="W66" s="128"/>
      <c r="X66" s="128"/>
      <c r="Y66" s="128"/>
      <c r="AA66" s="128"/>
      <c r="AB66" s="128"/>
      <c r="AC66" s="128"/>
    </row>
    <row r="67" spans="2:29" ht="15" hidden="1" customHeight="1" x14ac:dyDescent="0.2">
      <c r="B67" s="128"/>
      <c r="C67" s="128"/>
      <c r="D67" s="128"/>
      <c r="E67" s="128"/>
      <c r="F67" s="128"/>
      <c r="G67" s="128"/>
      <c r="H67" s="128"/>
      <c r="I67" s="128"/>
      <c r="J67" s="129"/>
      <c r="K67" s="129"/>
      <c r="L67" s="129"/>
      <c r="M67" s="129"/>
      <c r="N67" s="129"/>
      <c r="O67" s="129"/>
      <c r="P67" s="129"/>
      <c r="Q67" s="128"/>
      <c r="R67" s="128"/>
      <c r="S67" s="128"/>
      <c r="T67" s="128"/>
      <c r="U67" s="128"/>
      <c r="V67" s="128"/>
      <c r="W67" s="128"/>
      <c r="X67" s="128"/>
      <c r="Y67" s="128"/>
      <c r="AA67" s="128"/>
      <c r="AB67" s="128"/>
      <c r="AC67" s="128"/>
    </row>
    <row r="68" spans="2:29" ht="15" hidden="1" customHeight="1" x14ac:dyDescent="0.2">
      <c r="B68" s="128"/>
      <c r="C68" s="128"/>
      <c r="D68" s="128"/>
      <c r="E68" s="128"/>
      <c r="F68" s="128"/>
      <c r="G68" s="128"/>
      <c r="H68" s="128"/>
      <c r="I68" s="128"/>
      <c r="J68" s="129"/>
      <c r="K68" s="129"/>
      <c r="L68" s="129"/>
      <c r="M68" s="129"/>
      <c r="N68" s="129"/>
      <c r="O68" s="129"/>
      <c r="P68" s="129"/>
      <c r="Q68" s="128"/>
      <c r="R68" s="128"/>
      <c r="S68" s="128"/>
      <c r="T68" s="128"/>
      <c r="U68" s="128"/>
      <c r="V68" s="128"/>
      <c r="W68" s="128"/>
      <c r="X68" s="128"/>
      <c r="Y68" s="128"/>
      <c r="Z68" s="128"/>
      <c r="AA68" s="128"/>
      <c r="AB68" s="128"/>
      <c r="AC68" s="128"/>
    </row>
    <row r="69" spans="2:29" ht="15" hidden="1" customHeight="1" x14ac:dyDescent="0.2">
      <c r="B69" s="128"/>
      <c r="C69" s="128"/>
      <c r="D69" s="128"/>
      <c r="E69" s="128"/>
      <c r="F69" s="128"/>
      <c r="G69" s="128"/>
      <c r="H69" s="128"/>
      <c r="I69" s="128"/>
      <c r="J69" s="129"/>
      <c r="K69" s="129"/>
      <c r="L69" s="129"/>
      <c r="M69" s="129"/>
      <c r="N69" s="129"/>
      <c r="O69" s="129"/>
      <c r="P69" s="129"/>
      <c r="Q69" s="128"/>
      <c r="R69" s="128"/>
      <c r="S69" s="128"/>
      <c r="T69" s="128"/>
      <c r="U69" s="128"/>
      <c r="V69" s="128"/>
      <c r="W69" s="128"/>
      <c r="X69" s="128"/>
      <c r="Y69" s="128"/>
      <c r="Z69" s="128"/>
      <c r="AA69" s="128"/>
      <c r="AB69" s="128"/>
      <c r="AC69" s="128"/>
    </row>
    <row r="70" spans="2:29" ht="15" hidden="1" customHeight="1" x14ac:dyDescent="0.2">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row>
    <row r="71" spans="2:29" ht="15" hidden="1" customHeight="1" x14ac:dyDescent="0.2">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row>
    <row r="72" spans="2:29" ht="15" hidden="1" customHeight="1" x14ac:dyDescent="0.2">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row>
    <row r="73" spans="2:29" ht="15" hidden="1" customHeight="1" x14ac:dyDescent="0.2">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row>
    <row r="74" spans="2:29" ht="15" hidden="1" customHeight="1" x14ac:dyDescent="0.2">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row>
    <row r="75" spans="2:29" ht="15" hidden="1" customHeight="1" x14ac:dyDescent="0.2">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row>
    <row r="76" spans="2:29" ht="15" hidden="1" customHeight="1" x14ac:dyDescent="0.2">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row>
    <row r="77" spans="2:29" ht="15" hidden="1" customHeight="1" x14ac:dyDescent="0.2">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row>
    <row r="78" spans="2:29" ht="15" hidden="1" customHeight="1" x14ac:dyDescent="0.2">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row>
    <row r="79" spans="2:29" ht="15" hidden="1" customHeight="1" x14ac:dyDescent="0.2">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row>
    <row r="80" spans="2:29" ht="15" hidden="1" customHeight="1" x14ac:dyDescent="0.2">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row>
    <row r="81" spans="2:29" ht="15" hidden="1" customHeight="1" x14ac:dyDescent="0.2">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row>
    <row r="82" spans="2:29" ht="15" hidden="1" customHeight="1" x14ac:dyDescent="0.2">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row>
    <row r="83" spans="2:29" ht="15" hidden="1" customHeight="1" x14ac:dyDescent="0.2">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row>
    <row r="84" spans="2:29" ht="15" hidden="1" customHeight="1" x14ac:dyDescent="0.2">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row>
    <row r="85" spans="2:29" ht="15" hidden="1" customHeight="1" x14ac:dyDescent="0.2">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row>
    <row r="86" spans="2:29" ht="15" hidden="1" customHeight="1" x14ac:dyDescent="0.2">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row>
    <row r="87" spans="2:29" ht="15" hidden="1" customHeight="1" x14ac:dyDescent="0.2">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row>
    <row r="88" spans="2:29" ht="15" hidden="1" customHeight="1" x14ac:dyDescent="0.2">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row>
    <row r="89" spans="2:29" ht="15" hidden="1" customHeight="1" x14ac:dyDescent="0.2">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row>
    <row r="90" spans="2:29" ht="15" hidden="1" customHeight="1" x14ac:dyDescent="0.2">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row>
    <row r="91" spans="2:29" ht="15" hidden="1" customHeight="1" x14ac:dyDescent="0.2">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row>
    <row r="92" spans="2:29" ht="15" hidden="1" customHeight="1" x14ac:dyDescent="0.2">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row>
    <row r="93" spans="2:29" ht="15" hidden="1" customHeight="1" x14ac:dyDescent="0.2">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row>
    <row r="94" spans="2:29" ht="15" hidden="1" customHeight="1" x14ac:dyDescent="0.2">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row>
    <row r="95" spans="2:29" ht="15" hidden="1" customHeight="1" x14ac:dyDescent="0.2">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row>
    <row r="96" spans="2:29" ht="15" hidden="1" customHeight="1" x14ac:dyDescent="0.2">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row>
    <row r="97" spans="2:29" ht="15" hidden="1" customHeight="1" x14ac:dyDescent="0.2">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row>
  </sheetData>
  <sheetProtection algorithmName="SHA-512" hashValue="QzFI84kkOFIrI/e4lwZ+ZOvP3NtXZgCOZOqQL79jlo4ZgPoJOsUH3R2J8/8cLhZ57uvvgMidwias54t6Lbd9Uw==" saltValue="WC7notTfbZlnD59FhRH8/w==" spinCount="100000" sheet="1" objects="1" scenarios="1"/>
  <protectedRanges>
    <protectedRange sqref="V2:Z2" name="Range1_3"/>
  </protectedRanges>
  <mergeCells count="143">
    <mergeCell ref="AP37:AP38"/>
    <mergeCell ref="AQ37:AQ38"/>
    <mergeCell ref="AR37:AR38"/>
    <mergeCell ref="AS37:AS38"/>
    <mergeCell ref="AT37:AT38"/>
    <mergeCell ref="AU37:AU38"/>
    <mergeCell ref="AJ37:AJ38"/>
    <mergeCell ref="AK37:AK38"/>
    <mergeCell ref="AL37:AL38"/>
    <mergeCell ref="AM37:AM38"/>
    <mergeCell ref="AN37:AN38"/>
    <mergeCell ref="AO37:AO38"/>
    <mergeCell ref="BE37:BE38"/>
    <mergeCell ref="BF37:BF38"/>
    <mergeCell ref="BG37:BG38"/>
    <mergeCell ref="AV37:AV38"/>
    <mergeCell ref="AW37:AW38"/>
    <mergeCell ref="AX37:AX38"/>
    <mergeCell ref="AY37:AY38"/>
    <mergeCell ref="AZ37:AZ38"/>
    <mergeCell ref="BA37:BA38"/>
    <mergeCell ref="BB37:BB38"/>
    <mergeCell ref="BC37:BC38"/>
    <mergeCell ref="BD37:BD38"/>
    <mergeCell ref="AG37:AG38"/>
    <mergeCell ref="AH37:AH38"/>
    <mergeCell ref="AI37:AI38"/>
    <mergeCell ref="B28:B29"/>
    <mergeCell ref="C28:H29"/>
    <mergeCell ref="J28:J29"/>
    <mergeCell ref="K28:P29"/>
    <mergeCell ref="R28:R29"/>
    <mergeCell ref="S28:X29"/>
    <mergeCell ref="Z27:Z28"/>
    <mergeCell ref="AA27:AA28"/>
    <mergeCell ref="AB27:AB28"/>
    <mergeCell ref="AG27:AG28"/>
    <mergeCell ref="AH27:AH28"/>
    <mergeCell ref="AI27:AI28"/>
    <mergeCell ref="B38:B39"/>
    <mergeCell ref="C38:H39"/>
    <mergeCell ref="J38:J39"/>
    <mergeCell ref="K38:P39"/>
    <mergeCell ref="R38:R39"/>
    <mergeCell ref="S38:X39"/>
    <mergeCell ref="Z37:Z38"/>
    <mergeCell ref="AA37:AA38"/>
    <mergeCell ref="AB37:AB38"/>
    <mergeCell ref="BB27:BB28"/>
    <mergeCell ref="BC27:BC28"/>
    <mergeCell ref="BD27:BD28"/>
    <mergeCell ref="BE27:BE28"/>
    <mergeCell ref="BF27:BF28"/>
    <mergeCell ref="BG27:BG28"/>
    <mergeCell ref="AV27:AV28"/>
    <mergeCell ref="AW27:AW28"/>
    <mergeCell ref="AX27:AX28"/>
    <mergeCell ref="AY27:AY28"/>
    <mergeCell ref="AZ27:AZ28"/>
    <mergeCell ref="BA27:BA28"/>
    <mergeCell ref="AP27:AP28"/>
    <mergeCell ref="AQ27:AQ28"/>
    <mergeCell ref="AR27:AR28"/>
    <mergeCell ref="AS27:AS28"/>
    <mergeCell ref="AT27:AT28"/>
    <mergeCell ref="AU27:AU28"/>
    <mergeCell ref="AJ27:AJ28"/>
    <mergeCell ref="AK27:AK28"/>
    <mergeCell ref="AL27:AL28"/>
    <mergeCell ref="AM27:AM28"/>
    <mergeCell ref="AN27:AN28"/>
    <mergeCell ref="AO27:AO28"/>
    <mergeCell ref="BD17:BD18"/>
    <mergeCell ref="BE17:BE18"/>
    <mergeCell ref="BF17:BF18"/>
    <mergeCell ref="AU17:AU18"/>
    <mergeCell ref="AV17:AV18"/>
    <mergeCell ref="AW17:AW18"/>
    <mergeCell ref="AX17:AX18"/>
    <mergeCell ref="AY17:AY18"/>
    <mergeCell ref="AZ17:AZ18"/>
    <mergeCell ref="B18:B19"/>
    <mergeCell ref="C18:H19"/>
    <mergeCell ref="J18:J19"/>
    <mergeCell ref="K18:P19"/>
    <mergeCell ref="R18:R19"/>
    <mergeCell ref="S18:X19"/>
    <mergeCell ref="BA17:BA18"/>
    <mergeCell ref="BB17:BB18"/>
    <mergeCell ref="BC17:BC18"/>
    <mergeCell ref="AO17:AO18"/>
    <mergeCell ref="AP17:AP18"/>
    <mergeCell ref="AQ17:AQ18"/>
    <mergeCell ref="AR17:AR18"/>
    <mergeCell ref="AS17:AS18"/>
    <mergeCell ref="BB9:BC9"/>
    <mergeCell ref="BD9:BE9"/>
    <mergeCell ref="BF9:BG9"/>
    <mergeCell ref="Z17:Z18"/>
    <mergeCell ref="AA17:AA18"/>
    <mergeCell ref="AB17:AB18"/>
    <mergeCell ref="AG17:AG18"/>
    <mergeCell ref="AH17:AH18"/>
    <mergeCell ref="AL9:AM9"/>
    <mergeCell ref="AN9:AO9"/>
    <mergeCell ref="AP9:AQ9"/>
    <mergeCell ref="AR9:AS9"/>
    <mergeCell ref="AT9:AU9"/>
    <mergeCell ref="AV9:AW9"/>
    <mergeCell ref="AT17:AT18"/>
    <mergeCell ref="AI17:AI18"/>
    <mergeCell ref="AJ17:AJ18"/>
    <mergeCell ref="AK17:AK18"/>
    <mergeCell ref="AL17:AL18"/>
    <mergeCell ref="AM17:AM18"/>
    <mergeCell ref="AN17:AN18"/>
    <mergeCell ref="AX9:AY9"/>
    <mergeCell ref="AZ9:BA9"/>
    <mergeCell ref="BG17:BG18"/>
    <mergeCell ref="C9:H9"/>
    <mergeCell ref="K9:P9"/>
    <mergeCell ref="S9:X9"/>
    <mergeCell ref="Z9:AC9"/>
    <mergeCell ref="AH9:AI9"/>
    <mergeCell ref="AJ9:AK9"/>
    <mergeCell ref="B1:T3"/>
    <mergeCell ref="AB1:AC3"/>
    <mergeCell ref="V2:Z2"/>
    <mergeCell ref="B5:AC5"/>
    <mergeCell ref="B6:AC6"/>
    <mergeCell ref="B7:AC7"/>
    <mergeCell ref="CG9:CH9"/>
    <mergeCell ref="CI9:CJ9"/>
    <mergeCell ref="CK9:CL9"/>
    <mergeCell ref="BO9:BP9"/>
    <mergeCell ref="BQ9:BR9"/>
    <mergeCell ref="BS9:BT9"/>
    <mergeCell ref="BU9:BV9"/>
    <mergeCell ref="BW9:BX9"/>
    <mergeCell ref="BY9:BZ9"/>
    <mergeCell ref="CA9:CB9"/>
    <mergeCell ref="CC9:CD9"/>
    <mergeCell ref="CE9:CF9"/>
  </mergeCells>
  <conditionalFormatting sqref="A10 A14:A16">
    <cfRule type="cellIs" dxfId="467" priority="417" operator="equal">
      <formula>1</formula>
    </cfRule>
  </conditionalFormatting>
  <conditionalFormatting sqref="C10:H16">
    <cfRule type="cellIs" dxfId="466" priority="385" operator="between">
      <formula>$AJ$12</formula>
      <formula>$AK$12</formula>
    </cfRule>
    <cfRule type="cellIs" dxfId="465" priority="386" operator="between">
      <formula>$AJ$11</formula>
      <formula>$AK$11</formula>
    </cfRule>
    <cfRule type="cellIs" dxfId="464" priority="404" operator="between">
      <formula>$AJ$26</formula>
      <formula>$AK$26</formula>
    </cfRule>
    <cfRule type="cellIs" dxfId="463" priority="405" operator="between">
      <formula>$AJ$25</formula>
      <formula>$AK$25</formula>
    </cfRule>
    <cfRule type="cellIs" dxfId="462" priority="406" operator="between">
      <formula>$AJ$24</formula>
      <formula>$AK$24</formula>
    </cfRule>
    <cfRule type="cellIs" dxfId="461" priority="407" operator="between">
      <formula>$AJ$23</formula>
      <formula>$AK$23</formula>
    </cfRule>
    <cfRule type="cellIs" dxfId="460" priority="408" operator="between">
      <formula>$AJ$22</formula>
      <formula>$AK$22</formula>
    </cfRule>
    <cfRule type="cellIs" dxfId="459" priority="409" operator="between">
      <formula>$AJ$21</formula>
      <formula>$AK$21</formula>
    </cfRule>
    <cfRule type="cellIs" dxfId="458" priority="410" operator="between">
      <formula>$AJ$20</formula>
      <formula>$AK$20</formula>
    </cfRule>
    <cfRule type="cellIs" dxfId="457" priority="411" operator="between">
      <formula>$AJ$19</formula>
      <formula>$AK$19</formula>
    </cfRule>
    <cfRule type="cellIs" dxfId="456" priority="412" operator="between">
      <formula>$AJ$17</formula>
      <formula>$AK$17</formula>
    </cfRule>
    <cfRule type="cellIs" dxfId="455" priority="413" operator="between">
      <formula>$AJ$16</formula>
      <formula>$AK$16</formula>
    </cfRule>
    <cfRule type="cellIs" dxfId="454" priority="414" operator="between">
      <formula>$AJ$15</formula>
      <formula>$AK$15</formula>
    </cfRule>
    <cfRule type="cellIs" dxfId="453" priority="415" operator="between">
      <formula>$AJ$14</formula>
      <formula>$AK$14</formula>
    </cfRule>
    <cfRule type="cellIs" dxfId="452" priority="416" operator="between">
      <formula>$AJ$13</formula>
      <formula>$AK$13</formula>
    </cfRule>
  </conditionalFormatting>
  <conditionalFormatting sqref="C10:H16">
    <cfRule type="cellIs" dxfId="451" priority="387" operator="between">
      <formula>$AJ$45</formula>
      <formula>$AK$45</formula>
    </cfRule>
    <cfRule type="cellIs" dxfId="450" priority="388" operator="between">
      <formula>$AJ$44</formula>
      <formula>$AK$44</formula>
    </cfRule>
    <cfRule type="cellIs" dxfId="449" priority="389" operator="between">
      <formula>$AJ$43</formula>
      <formula>$AK$43</formula>
    </cfRule>
    <cfRule type="cellIs" dxfId="448" priority="390" operator="between">
      <formula>$AJ$42</formula>
      <formula>$AK$42</formula>
    </cfRule>
    <cfRule type="cellIs" dxfId="447" priority="391" operator="between">
      <formula>$AJ$41</formula>
      <formula>$AK$41</formula>
    </cfRule>
    <cfRule type="cellIs" dxfId="446" priority="392" operator="between">
      <formula>$AJ$40</formula>
      <formula>$AK$40</formula>
    </cfRule>
    <cfRule type="cellIs" dxfId="445" priority="393" operator="between">
      <formula>$AJ$39</formula>
      <formula>$AK$39</formula>
    </cfRule>
    <cfRule type="cellIs" dxfId="444" priority="394" operator="between">
      <formula>$AJ$37</formula>
      <formula>$AK$37</formula>
    </cfRule>
    <cfRule type="cellIs" dxfId="443" priority="395" operator="between">
      <formula>$AJ$36</formula>
      <formula>$AK$36</formula>
    </cfRule>
    <cfRule type="cellIs" dxfId="442" priority="396" operator="between">
      <formula>$AJ$35</formula>
      <formula>$AK$35</formula>
    </cfRule>
    <cfRule type="cellIs" dxfId="441" priority="397" operator="between">
      <formula>$AJ$34</formula>
      <formula>$AK$34</formula>
    </cfRule>
    <cfRule type="cellIs" dxfId="440" priority="398" operator="between">
      <formula>$AJ$33</formula>
      <formula>$AK$33</formula>
    </cfRule>
    <cfRule type="cellIs" dxfId="439" priority="399" operator="between">
      <formula>$AJ$32</formula>
      <formula>$AK$32</formula>
    </cfRule>
    <cfRule type="cellIs" dxfId="438" priority="400" operator="between">
      <formula>$AJ$31</formula>
      <formula>$AK$31</formula>
    </cfRule>
    <cfRule type="cellIs" dxfId="437" priority="401" operator="between">
      <formula>$AJ$30</formula>
      <formula>$AK$30</formula>
    </cfRule>
    <cfRule type="cellIs" dxfId="436" priority="402" operator="between">
      <formula>$AJ$29</formula>
      <formula>$AK$29</formula>
    </cfRule>
    <cfRule type="cellIs" dxfId="435" priority="403" operator="between">
      <formula>$AJ$27</formula>
      <formula>$AK$27</formula>
    </cfRule>
  </conditionalFormatting>
  <conditionalFormatting sqref="K10:P16">
    <cfRule type="cellIs" dxfId="434" priority="353" operator="between">
      <formula>$AL$12</formula>
      <formula>$AM$12</formula>
    </cfRule>
    <cfRule type="cellIs" dxfId="433" priority="354" operator="between">
      <formula>$AL$11</formula>
      <formula>$AM$11</formula>
    </cfRule>
    <cfRule type="cellIs" dxfId="432" priority="372" operator="between">
      <formula>$AL$26</formula>
      <formula>$AM$26</formula>
    </cfRule>
    <cfRule type="cellIs" dxfId="431" priority="373" operator="between">
      <formula>$AL$25</formula>
      <formula>$AM$25</formula>
    </cfRule>
    <cfRule type="cellIs" dxfId="430" priority="374" operator="between">
      <formula>$AL$24</formula>
      <formula>$AM$24</formula>
    </cfRule>
    <cfRule type="cellIs" dxfId="429" priority="375" operator="between">
      <formula>$AL$23</formula>
      <formula>$AM$23</formula>
    </cfRule>
    <cfRule type="cellIs" dxfId="428" priority="376" operator="between">
      <formula>$AL$22</formula>
      <formula>$AM$22</formula>
    </cfRule>
    <cfRule type="cellIs" dxfId="427" priority="377" operator="between">
      <formula>$AL$21</formula>
      <formula>$AM$21</formula>
    </cfRule>
    <cfRule type="cellIs" dxfId="426" priority="378" operator="between">
      <formula>$AL$20</formula>
      <formula>$AM$20</formula>
    </cfRule>
    <cfRule type="cellIs" dxfId="425" priority="379" operator="between">
      <formula>$AL$19</formula>
      <formula>$AM$19</formula>
    </cfRule>
    <cfRule type="cellIs" dxfId="424" priority="380" operator="between">
      <formula>$AL$17</formula>
      <formula>$AM$17</formula>
    </cfRule>
    <cfRule type="cellIs" dxfId="423" priority="381" operator="between">
      <formula>$AL$16</formula>
      <formula>$AM$16</formula>
    </cfRule>
    <cfRule type="cellIs" dxfId="422" priority="382" operator="between">
      <formula>$AL$15</formula>
      <formula>$AM$15</formula>
    </cfRule>
    <cfRule type="cellIs" dxfId="421" priority="383" operator="between">
      <formula>$AL$14</formula>
      <formula>$AM$14</formula>
    </cfRule>
    <cfRule type="cellIs" dxfId="420" priority="384" operator="between">
      <formula>$AL$13</formula>
      <formula>$AM$13</formula>
    </cfRule>
  </conditionalFormatting>
  <conditionalFormatting sqref="K10:P16">
    <cfRule type="cellIs" dxfId="419" priority="355" operator="between">
      <formula>$AL$45</formula>
      <formula>$AM$45</formula>
    </cfRule>
    <cfRule type="cellIs" dxfId="418" priority="356" operator="between">
      <formula>$AL$44</formula>
      <formula>$AM$44</formula>
    </cfRule>
    <cfRule type="cellIs" dxfId="417" priority="357" operator="between">
      <formula>$AL$43</formula>
      <formula>$AM$43</formula>
    </cfRule>
    <cfRule type="cellIs" dxfId="416" priority="358" operator="between">
      <formula>$AL$42</formula>
      <formula>$AM$42</formula>
    </cfRule>
    <cfRule type="cellIs" dxfId="415" priority="359" operator="between">
      <formula>$AL$41</formula>
      <formula>$AM$41</formula>
    </cfRule>
    <cfRule type="cellIs" dxfId="414" priority="360" operator="between">
      <formula>$AL$40</formula>
      <formula>$AM$40</formula>
    </cfRule>
    <cfRule type="cellIs" dxfId="413" priority="361" operator="between">
      <formula>$AL$39</formula>
      <formula>$AM$39</formula>
    </cfRule>
    <cfRule type="cellIs" dxfId="412" priority="362" operator="between">
      <formula>$AL$37</formula>
      <formula>$AM$37</formula>
    </cfRule>
    <cfRule type="cellIs" dxfId="411" priority="363" operator="between">
      <formula>$AL$36</formula>
      <formula>$AM$36</formula>
    </cfRule>
    <cfRule type="cellIs" dxfId="410" priority="364" operator="between">
      <formula>$AL$35</formula>
      <formula>$AM$35</formula>
    </cfRule>
    <cfRule type="cellIs" dxfId="409" priority="365" operator="between">
      <formula>$AL$34</formula>
      <formula>$AM$34</formula>
    </cfRule>
    <cfRule type="cellIs" dxfId="408" priority="366" operator="between">
      <formula>$AL$33</formula>
      <formula>$AM$33</formula>
    </cfRule>
    <cfRule type="cellIs" dxfId="407" priority="367" operator="between">
      <formula>$AL$32</formula>
      <formula>$AM$32</formula>
    </cfRule>
    <cfRule type="cellIs" dxfId="406" priority="368" operator="between">
      <formula>$AL$31</formula>
      <formula>$AM$31</formula>
    </cfRule>
    <cfRule type="cellIs" dxfId="405" priority="369" operator="between">
      <formula>$AL$30</formula>
      <formula>$AM$30</formula>
    </cfRule>
    <cfRule type="cellIs" dxfId="404" priority="370" operator="between">
      <formula>$AL$29</formula>
      <formula>$AM$29</formula>
    </cfRule>
    <cfRule type="cellIs" dxfId="403" priority="371" operator="between">
      <formula>$AL$27</formula>
      <formula>$AM$27</formula>
    </cfRule>
  </conditionalFormatting>
  <conditionalFormatting sqref="S10:X16">
    <cfRule type="cellIs" dxfId="402" priority="321" operator="between">
      <formula>$AN$11</formula>
      <formula>$AO$11</formula>
    </cfRule>
    <cfRule type="cellIs" dxfId="401" priority="322" operator="between">
      <formula>$AN$12</formula>
      <formula>$AO$12</formula>
    </cfRule>
    <cfRule type="cellIs" dxfId="400" priority="340" operator="between">
      <formula>$AN$26</formula>
      <formula>$AO$26</formula>
    </cfRule>
    <cfRule type="cellIs" dxfId="399" priority="341" operator="between">
      <formula>$AN$25</formula>
      <formula>$AO$25</formula>
    </cfRule>
    <cfRule type="cellIs" dxfId="398" priority="342" operator="between">
      <formula>$AN$24</formula>
      <formula>$AO$24</formula>
    </cfRule>
    <cfRule type="cellIs" dxfId="397" priority="343" operator="between">
      <formula>$AN$23</formula>
      <formula>$AO$23</formula>
    </cfRule>
    <cfRule type="cellIs" dxfId="396" priority="344" operator="between">
      <formula>$AN$22</formula>
      <formula>$AO$22</formula>
    </cfRule>
    <cfRule type="cellIs" dxfId="395" priority="345" operator="between">
      <formula>$AN$21</formula>
      <formula>$AO$21</formula>
    </cfRule>
    <cfRule type="cellIs" dxfId="394" priority="346" operator="between">
      <formula>$AN$20</formula>
      <formula>$AO$20</formula>
    </cfRule>
    <cfRule type="cellIs" dxfId="393" priority="347" operator="between">
      <formula>$AN$19</formula>
      <formula>$AO$19</formula>
    </cfRule>
    <cfRule type="cellIs" dxfId="392" priority="348" operator="between">
      <formula>$AN$17</formula>
      <formula>$AO$17</formula>
    </cfRule>
    <cfRule type="cellIs" dxfId="391" priority="349" operator="between">
      <formula>$AN$16</formula>
      <formula>$AO$16</formula>
    </cfRule>
    <cfRule type="cellIs" dxfId="390" priority="350" operator="between">
      <formula>$AN$15</formula>
      <formula>$AO$15</formula>
    </cfRule>
    <cfRule type="cellIs" dxfId="389" priority="351" operator="between">
      <formula>$AN$14</formula>
      <formula>$AO$14</formula>
    </cfRule>
    <cfRule type="cellIs" dxfId="388" priority="352" operator="between">
      <formula>$AN$13</formula>
      <formula>$AO$13</formula>
    </cfRule>
  </conditionalFormatting>
  <conditionalFormatting sqref="S10:X16">
    <cfRule type="cellIs" dxfId="387" priority="323" operator="between">
      <formula>$AN$45</formula>
      <formula>$AO$45</formula>
    </cfRule>
    <cfRule type="cellIs" dxfId="386" priority="324" operator="between">
      <formula>$AN$44</formula>
      <formula>$AO$44</formula>
    </cfRule>
    <cfRule type="cellIs" dxfId="385" priority="325" operator="between">
      <formula>$AN$43</formula>
      <formula>$AO$43</formula>
    </cfRule>
    <cfRule type="cellIs" dxfId="384" priority="326" operator="between">
      <formula>$AN$42</formula>
      <formula>$AO$42</formula>
    </cfRule>
    <cfRule type="cellIs" dxfId="383" priority="327" operator="between">
      <formula>$AN$41</formula>
      <formula>$AO$41</formula>
    </cfRule>
    <cfRule type="cellIs" dxfId="382" priority="328" operator="between">
      <formula>$AN$40</formula>
      <formula>$AO$40</formula>
    </cfRule>
    <cfRule type="cellIs" dxfId="381" priority="329" operator="between">
      <formula>$AN$39</formula>
      <formula>$AO$39</formula>
    </cfRule>
    <cfRule type="cellIs" dxfId="380" priority="330" operator="between">
      <formula>$AN$37</formula>
      <formula>$AO$37</formula>
    </cfRule>
    <cfRule type="cellIs" dxfId="379" priority="331" operator="between">
      <formula>$AN$36</formula>
      <formula>$AO$36</formula>
    </cfRule>
    <cfRule type="cellIs" dxfId="378" priority="332" operator="between">
      <formula>$AN$35</formula>
      <formula>$AO$35</formula>
    </cfRule>
    <cfRule type="cellIs" dxfId="377" priority="333" operator="between">
      <formula>$AN$34</formula>
      <formula>$AO$34</formula>
    </cfRule>
    <cfRule type="cellIs" dxfId="376" priority="334" operator="between">
      <formula>$AN$33</formula>
      <formula>$AO$33</formula>
    </cfRule>
    <cfRule type="cellIs" dxfId="375" priority="335" operator="between">
      <formula>$AN$32</formula>
      <formula>$AO$32</formula>
    </cfRule>
    <cfRule type="cellIs" dxfId="374" priority="336" operator="between">
      <formula>$AN$31</formula>
      <formula>$AO$31</formula>
    </cfRule>
    <cfRule type="cellIs" dxfId="373" priority="337" operator="between">
      <formula>$AN$30</formula>
      <formula>$AO$30</formula>
    </cfRule>
    <cfRule type="cellIs" dxfId="372" priority="338" operator="between">
      <formula>$AN$29</formula>
      <formula>$AO$29</formula>
    </cfRule>
    <cfRule type="cellIs" dxfId="371" priority="339" operator="between">
      <formula>$AN$27</formula>
      <formula>$AO$27</formula>
    </cfRule>
  </conditionalFormatting>
  <conditionalFormatting sqref="C20:H26">
    <cfRule type="cellIs" dxfId="370" priority="289" operator="between">
      <formula>$AP$12</formula>
      <formula>$AQ$12</formula>
    </cfRule>
    <cfRule type="cellIs" dxfId="369" priority="290" operator="between">
      <formula>$AP$11</formula>
      <formula>$AQ$11</formula>
    </cfRule>
    <cfRule type="cellIs" dxfId="368" priority="308" operator="between">
      <formula>$AP$26</formula>
      <formula>$AQ$26</formula>
    </cfRule>
    <cfRule type="cellIs" dxfId="367" priority="309" operator="between">
      <formula>$AP$25</formula>
      <formula>$AQ$25</formula>
    </cfRule>
    <cfRule type="cellIs" dxfId="366" priority="310" operator="between">
      <formula>$AP$24</formula>
      <formula>$AQ$24</formula>
    </cfRule>
    <cfRule type="cellIs" dxfId="365" priority="311" operator="between">
      <formula>$AP$23</formula>
      <formula>$AQ$23</formula>
    </cfRule>
    <cfRule type="cellIs" dxfId="364" priority="312" operator="between">
      <formula>$AP$22</formula>
      <formula>$AQ$22</formula>
    </cfRule>
    <cfRule type="cellIs" dxfId="363" priority="313" operator="between">
      <formula>$AP$21</formula>
      <formula>$AQ$21</formula>
    </cfRule>
    <cfRule type="cellIs" dxfId="362" priority="314" operator="between">
      <formula>$AP$20</formula>
      <formula>$AQ$20</formula>
    </cfRule>
    <cfRule type="cellIs" dxfId="361" priority="315" operator="between">
      <formula>$AP$19</formula>
      <formula>$AQ$19</formula>
    </cfRule>
    <cfRule type="cellIs" dxfId="360" priority="316" operator="between">
      <formula>$AP$17</formula>
      <formula>$AQ$17</formula>
    </cfRule>
    <cfRule type="cellIs" dxfId="359" priority="317" operator="between">
      <formula>$AP$16</formula>
      <formula>$AQ$16</formula>
    </cfRule>
    <cfRule type="cellIs" dxfId="358" priority="318" operator="between">
      <formula>$AP$15</formula>
      <formula>$AQ$15</formula>
    </cfRule>
    <cfRule type="cellIs" dxfId="357" priority="319" operator="between">
      <formula>$AP$14</formula>
      <formula>$AQ$14</formula>
    </cfRule>
    <cfRule type="cellIs" dxfId="356" priority="320" operator="between">
      <formula>$AP$13</formula>
      <formula>$AQ$13</formula>
    </cfRule>
  </conditionalFormatting>
  <conditionalFormatting sqref="C20:H26">
    <cfRule type="cellIs" dxfId="355" priority="291" operator="between">
      <formula>$AP$45</formula>
      <formula>$AQ$45</formula>
    </cfRule>
    <cfRule type="cellIs" dxfId="354" priority="292" operator="between">
      <formula>$AP$44</formula>
      <formula>$AQ$44</formula>
    </cfRule>
    <cfRule type="cellIs" dxfId="353" priority="293" operator="between">
      <formula>$AP$43</formula>
      <formula>$AQ$43</formula>
    </cfRule>
    <cfRule type="cellIs" dxfId="352" priority="294" operator="between">
      <formula>$AP$42</formula>
      <formula>$AQ$42</formula>
    </cfRule>
    <cfRule type="cellIs" dxfId="351" priority="295" operator="between">
      <formula>$AP$41</formula>
      <formula>$AQ$41</formula>
    </cfRule>
    <cfRule type="cellIs" dxfId="350" priority="296" operator="between">
      <formula>$AP$40</formula>
      <formula>$AQ$40</formula>
    </cfRule>
    <cfRule type="cellIs" dxfId="349" priority="297" operator="between">
      <formula>$AP$39</formula>
      <formula>$AQ$39</formula>
    </cfRule>
    <cfRule type="cellIs" dxfId="348" priority="298" operator="between">
      <formula>$AP$37</formula>
      <formula>$AQ$37</formula>
    </cfRule>
    <cfRule type="cellIs" dxfId="347" priority="299" operator="between">
      <formula>$AP$36</formula>
      <formula>$AQ$36</formula>
    </cfRule>
    <cfRule type="cellIs" dxfId="346" priority="300" operator="between">
      <formula>$AP$35</formula>
      <formula>$AQ$35</formula>
    </cfRule>
    <cfRule type="cellIs" dxfId="345" priority="301" operator="between">
      <formula>$AP$34</formula>
      <formula>$AQ$34</formula>
    </cfRule>
    <cfRule type="cellIs" dxfId="344" priority="302" operator="between">
      <formula>$AP$33</formula>
      <formula>$AQ$33</formula>
    </cfRule>
    <cfRule type="cellIs" dxfId="343" priority="303" operator="between">
      <formula>$AP$32</formula>
      <formula>$AQ$32</formula>
    </cfRule>
    <cfRule type="cellIs" dxfId="342" priority="304" operator="between">
      <formula>$AP$31</formula>
      <formula>$AQ$31</formula>
    </cfRule>
    <cfRule type="cellIs" dxfId="341" priority="305" operator="between">
      <formula>$AP$30</formula>
      <formula>$AQ$30</formula>
    </cfRule>
    <cfRule type="cellIs" dxfId="340" priority="306" operator="between">
      <formula>$AP$29</formula>
      <formula>$AQ$29</formula>
    </cfRule>
    <cfRule type="cellIs" dxfId="339" priority="307" operator="between">
      <formula>$AP$27</formula>
      <formula>$AQ$27</formula>
    </cfRule>
  </conditionalFormatting>
  <conditionalFormatting sqref="K20:P26">
    <cfRule type="cellIs" dxfId="338" priority="257" operator="between">
      <formula>$AR$11</formula>
      <formula>$AS$11</formula>
    </cfRule>
    <cfRule type="cellIs" dxfId="337" priority="258" operator="between">
      <formula>$AR$12</formula>
      <formula>$AS$12</formula>
    </cfRule>
    <cfRule type="cellIs" dxfId="336" priority="276" operator="between">
      <formula>$AR$26</formula>
      <formula>$AS$26</formula>
    </cfRule>
    <cfRule type="cellIs" dxfId="335" priority="277" operator="between">
      <formula>$AR$25</formula>
      <formula>$AS$25</formula>
    </cfRule>
    <cfRule type="cellIs" dxfId="334" priority="278" operator="between">
      <formula>$AR$24</formula>
      <formula>$AS$24</formula>
    </cfRule>
    <cfRule type="cellIs" dxfId="333" priority="279" operator="between">
      <formula>$AR$23</formula>
      <formula>$AS$23</formula>
    </cfRule>
    <cfRule type="cellIs" dxfId="332" priority="280" operator="between">
      <formula>$AR$22</formula>
      <formula>$AS$22</formula>
    </cfRule>
    <cfRule type="cellIs" dxfId="331" priority="281" operator="between">
      <formula>$AR$21</formula>
      <formula>$AS$21</formula>
    </cfRule>
    <cfRule type="cellIs" dxfId="330" priority="282" operator="between">
      <formula>$AR$20</formula>
      <formula>$AS$20</formula>
    </cfRule>
    <cfRule type="cellIs" dxfId="329" priority="283" operator="between">
      <formula>$AR$19</formula>
      <formula>$AS$19</formula>
    </cfRule>
    <cfRule type="cellIs" dxfId="328" priority="284" operator="between">
      <formula>$AR$17</formula>
      <formula>$AS$17</formula>
    </cfRule>
    <cfRule type="cellIs" dxfId="327" priority="285" operator="between">
      <formula>$AR$16</formula>
      <formula>$AS$16</formula>
    </cfRule>
    <cfRule type="cellIs" dxfId="326" priority="286" operator="between">
      <formula>$AR$15</formula>
      <formula>$AS$15</formula>
    </cfRule>
    <cfRule type="cellIs" dxfId="325" priority="287" operator="between">
      <formula>$AR$14</formula>
      <formula>$AS$14</formula>
    </cfRule>
    <cfRule type="cellIs" dxfId="324" priority="288" operator="between">
      <formula>$AR$13</formula>
      <formula>$AS$13</formula>
    </cfRule>
  </conditionalFormatting>
  <conditionalFormatting sqref="K20:P26">
    <cfRule type="cellIs" dxfId="323" priority="259" operator="between">
      <formula>$AR$45</formula>
      <formula>$AS$45</formula>
    </cfRule>
    <cfRule type="cellIs" dxfId="322" priority="260" operator="between">
      <formula>$AR$44</formula>
      <formula>$AS$44</formula>
    </cfRule>
    <cfRule type="cellIs" dxfId="321" priority="261" operator="between">
      <formula>$AR$43</formula>
      <formula>$AS$43</formula>
    </cfRule>
    <cfRule type="cellIs" dxfId="320" priority="262" operator="between">
      <formula>$AR$42</formula>
      <formula>$AS$42</formula>
    </cfRule>
    <cfRule type="cellIs" dxfId="319" priority="263" operator="between">
      <formula>$AR$41</formula>
      <formula>$AS$41</formula>
    </cfRule>
    <cfRule type="cellIs" dxfId="318" priority="264" operator="between">
      <formula>$AR$40</formula>
      <formula>$AS$40</formula>
    </cfRule>
    <cfRule type="cellIs" dxfId="317" priority="265" operator="between">
      <formula>$AR$39</formula>
      <formula>$AS$39</formula>
    </cfRule>
    <cfRule type="cellIs" dxfId="316" priority="266" operator="between">
      <formula>$AR$37</formula>
      <formula>$AS$37</formula>
    </cfRule>
    <cfRule type="cellIs" dxfId="315" priority="267" operator="between">
      <formula>$AR$36</formula>
      <formula>$AS$36</formula>
    </cfRule>
    <cfRule type="cellIs" dxfId="314" priority="268" operator="between">
      <formula>$AR$35</formula>
      <formula>$AS$35</formula>
    </cfRule>
    <cfRule type="cellIs" dxfId="313" priority="269" operator="between">
      <formula>$AR$34</formula>
      <formula>$AS$34</formula>
    </cfRule>
    <cfRule type="cellIs" dxfId="312" priority="270" operator="between">
      <formula>$AR$33</formula>
      <formula>$AS$33</formula>
    </cfRule>
    <cfRule type="cellIs" dxfId="311" priority="271" operator="between">
      <formula>$AR$32</formula>
      <formula>$AS$32</formula>
    </cfRule>
    <cfRule type="cellIs" dxfId="310" priority="272" operator="between">
      <formula>$AR$31</formula>
      <formula>$AS$31</formula>
    </cfRule>
    <cfRule type="cellIs" dxfId="309" priority="273" operator="between">
      <formula>$AR$30</formula>
      <formula>$AS$30</formula>
    </cfRule>
    <cfRule type="cellIs" dxfId="308" priority="274" operator="between">
      <formula>$AR$29</formula>
      <formula>$AS$29</formula>
    </cfRule>
    <cfRule type="cellIs" dxfId="307" priority="275" operator="between">
      <formula>$AR$27</formula>
      <formula>$AS$27</formula>
    </cfRule>
  </conditionalFormatting>
  <conditionalFormatting sqref="S20:X26">
    <cfRule type="cellIs" dxfId="306" priority="225" operator="between">
      <formula>$AT$11</formula>
      <formula>$AU$11</formula>
    </cfRule>
    <cfRule type="cellIs" dxfId="305" priority="226" operator="between">
      <formula>$AT$12</formula>
      <formula>$AU$12</formula>
    </cfRule>
    <cfRule type="cellIs" dxfId="304" priority="244" operator="between">
      <formula>$AT$26</formula>
      <formula>$AU$26</formula>
    </cfRule>
    <cfRule type="cellIs" dxfId="303" priority="245" operator="between">
      <formula>$AT$25</formula>
      <formula>$AU$25</formula>
    </cfRule>
    <cfRule type="cellIs" dxfId="302" priority="246" operator="between">
      <formula>$AT$24</formula>
      <formula>$AU$24</formula>
    </cfRule>
    <cfRule type="cellIs" dxfId="301" priority="247" operator="between">
      <formula>$AT$23</formula>
      <formula>$AU$23</formula>
    </cfRule>
    <cfRule type="cellIs" dxfId="300" priority="248" operator="between">
      <formula>$AT$22</formula>
      <formula>$AU$22</formula>
    </cfRule>
    <cfRule type="cellIs" dxfId="299" priority="249" operator="between">
      <formula>$AT$21</formula>
      <formula>$AU$21</formula>
    </cfRule>
    <cfRule type="cellIs" dxfId="298" priority="250" operator="between">
      <formula>$AT$20</formula>
      <formula>$AU$20</formula>
    </cfRule>
    <cfRule type="cellIs" dxfId="297" priority="251" operator="between">
      <formula>$AT$19</formula>
      <formula>$AU$19</formula>
    </cfRule>
    <cfRule type="cellIs" dxfId="296" priority="252" operator="between">
      <formula>$AT$17</formula>
      <formula>$AU$17</formula>
    </cfRule>
    <cfRule type="cellIs" dxfId="295" priority="253" operator="between">
      <formula>$AT$16</formula>
      <formula>$AU$16</formula>
    </cfRule>
    <cfRule type="cellIs" dxfId="294" priority="254" operator="between">
      <formula>$AT$15</formula>
      <formula>$AU$15</formula>
    </cfRule>
    <cfRule type="cellIs" dxfId="293" priority="255" operator="between">
      <formula>$AT$14</formula>
      <formula>$AU$14</formula>
    </cfRule>
    <cfRule type="cellIs" dxfId="292" priority="256" operator="between">
      <formula>$AT$13</formula>
      <formula>$AU$13</formula>
    </cfRule>
  </conditionalFormatting>
  <conditionalFormatting sqref="S20:X26">
    <cfRule type="cellIs" dxfId="291" priority="227" operator="between">
      <formula>$AT$45</formula>
      <formula>$AU$45</formula>
    </cfRule>
    <cfRule type="cellIs" dxfId="290" priority="228" operator="between">
      <formula>$AT$44</formula>
      <formula>$AU$44</formula>
    </cfRule>
    <cfRule type="cellIs" dxfId="289" priority="229" operator="between">
      <formula>$AT$43</formula>
      <formula>$AU$43</formula>
    </cfRule>
    <cfRule type="cellIs" dxfId="288" priority="230" operator="between">
      <formula>$AT$42</formula>
      <formula>$AU$42</formula>
    </cfRule>
    <cfRule type="cellIs" dxfId="287" priority="231" operator="between">
      <formula>$AT$41</formula>
      <formula>$AU$41</formula>
    </cfRule>
    <cfRule type="cellIs" dxfId="286" priority="232" operator="between">
      <formula>$AT$40</formula>
      <formula>$AU$40</formula>
    </cfRule>
    <cfRule type="cellIs" dxfId="285" priority="233" operator="between">
      <formula>$AT$39</formula>
      <formula>$AU$39</formula>
    </cfRule>
    <cfRule type="cellIs" dxfId="284" priority="234" operator="between">
      <formula>$AT$37</formula>
      <formula>$AU$37</formula>
    </cfRule>
    <cfRule type="cellIs" dxfId="283" priority="235" operator="between">
      <formula>$AT$36</formula>
      <formula>$AU$36</formula>
    </cfRule>
    <cfRule type="cellIs" dxfId="282" priority="236" operator="between">
      <formula>$AT$35</formula>
      <formula>$AU$35</formula>
    </cfRule>
    <cfRule type="cellIs" dxfId="281" priority="237" operator="between">
      <formula>$AT$34</formula>
      <formula>$AU$34</formula>
    </cfRule>
    <cfRule type="cellIs" dxfId="280" priority="238" operator="between">
      <formula>$AT$33</formula>
      <formula>$AU$33</formula>
    </cfRule>
    <cfRule type="cellIs" dxfId="279" priority="239" operator="between">
      <formula>$AT$32</formula>
      <formula>$AU$32</formula>
    </cfRule>
    <cfRule type="cellIs" dxfId="278" priority="240" operator="between">
      <formula>$AT$31</formula>
      <formula>$AU$31</formula>
    </cfRule>
    <cfRule type="cellIs" dxfId="277" priority="241" operator="between">
      <formula>$AT$30</formula>
      <formula>$AU$30</formula>
    </cfRule>
    <cfRule type="cellIs" dxfId="276" priority="242" operator="between">
      <formula>$AT$29</formula>
      <formula>$AU$29</formula>
    </cfRule>
    <cfRule type="cellIs" dxfId="275" priority="243" operator="between">
      <formula>$AT$27</formula>
      <formula>$AU$27</formula>
    </cfRule>
  </conditionalFormatting>
  <conditionalFormatting sqref="C30:H36">
    <cfRule type="cellIs" dxfId="274" priority="193" operator="between">
      <formula>$AV$11</formula>
      <formula>$AW$11</formula>
    </cfRule>
    <cfRule type="cellIs" dxfId="273" priority="194" operator="between">
      <formula>$AV$12</formula>
      <formula>$AW$12</formula>
    </cfRule>
    <cfRule type="cellIs" dxfId="272" priority="212" operator="between">
      <formula>$AV$26</formula>
      <formula>$AW$26</formula>
    </cfRule>
    <cfRule type="cellIs" dxfId="271" priority="213" operator="between">
      <formula>$AV$25</formula>
      <formula>$AW$25</formula>
    </cfRule>
    <cfRule type="cellIs" dxfId="270" priority="214" operator="between">
      <formula>$AV$24</formula>
      <formula>$AW$24</formula>
    </cfRule>
    <cfRule type="cellIs" dxfId="269" priority="215" operator="between">
      <formula>$AV$23</formula>
      <formula>$AW$23</formula>
    </cfRule>
    <cfRule type="cellIs" dxfId="268" priority="216" operator="between">
      <formula>$AV$22</formula>
      <formula>$AW$22</formula>
    </cfRule>
    <cfRule type="cellIs" dxfId="267" priority="217" operator="between">
      <formula>$AV$21</formula>
      <formula>$AW$21</formula>
    </cfRule>
    <cfRule type="cellIs" dxfId="266" priority="218" operator="between">
      <formula>$AV$20</formula>
      <formula>$AW$20</formula>
    </cfRule>
    <cfRule type="cellIs" dxfId="265" priority="219" operator="between">
      <formula>$AV$19</formula>
      <formula>$AW$19</formula>
    </cfRule>
    <cfRule type="cellIs" dxfId="264" priority="220" operator="between">
      <formula>$AV$17</formula>
      <formula>$AW$17</formula>
    </cfRule>
    <cfRule type="cellIs" dxfId="263" priority="221" operator="between">
      <formula>$AV$16</formula>
      <formula>$AW$16</formula>
    </cfRule>
    <cfRule type="cellIs" dxfId="262" priority="222" operator="between">
      <formula>$AV$15</formula>
      <formula>$AW$15</formula>
    </cfRule>
    <cfRule type="cellIs" dxfId="261" priority="223" operator="between">
      <formula>$AV$14</formula>
      <formula>$AW$14</formula>
    </cfRule>
    <cfRule type="cellIs" dxfId="260" priority="224" operator="between">
      <formula>$AV$13</formula>
      <formula>$AW$13</formula>
    </cfRule>
  </conditionalFormatting>
  <conditionalFormatting sqref="C30:H36">
    <cfRule type="cellIs" dxfId="259" priority="195" operator="between">
      <formula>$AV$45</formula>
      <formula>$AW$45</formula>
    </cfRule>
    <cfRule type="cellIs" dxfId="258" priority="196" operator="between">
      <formula>$AV$44</formula>
      <formula>$AW$44</formula>
    </cfRule>
    <cfRule type="cellIs" dxfId="257" priority="197" operator="between">
      <formula>$AV$43</formula>
      <formula>$AW$43</formula>
    </cfRule>
    <cfRule type="cellIs" dxfId="256" priority="198" operator="between">
      <formula>$AV$42</formula>
      <formula>$AW$42</formula>
    </cfRule>
    <cfRule type="cellIs" dxfId="255" priority="199" operator="between">
      <formula>$AV$41</formula>
      <formula>$AW$41</formula>
    </cfRule>
    <cfRule type="cellIs" dxfId="254" priority="200" operator="between">
      <formula>$AV$40</formula>
      <formula>$AW$40</formula>
    </cfRule>
    <cfRule type="cellIs" dxfId="253" priority="201" operator="between">
      <formula>$AV$39</formula>
      <formula>$AW$39</formula>
    </cfRule>
    <cfRule type="cellIs" dxfId="252" priority="202" operator="between">
      <formula>$AV$37</formula>
      <formula>$AW$37</formula>
    </cfRule>
    <cfRule type="cellIs" dxfId="251" priority="203" operator="between">
      <formula>$AV$36</formula>
      <formula>$AW$36</formula>
    </cfRule>
    <cfRule type="cellIs" dxfId="250" priority="204" operator="between">
      <formula>$AV$35</formula>
      <formula>$AW$35</formula>
    </cfRule>
    <cfRule type="cellIs" dxfId="249" priority="205" operator="between">
      <formula>$AV$34</formula>
      <formula>$AW$34</formula>
    </cfRule>
    <cfRule type="cellIs" dxfId="248" priority="206" operator="between">
      <formula>$AV$33</formula>
      <formula>$AW$33</formula>
    </cfRule>
    <cfRule type="cellIs" dxfId="247" priority="207" operator="between">
      <formula>$AV$32</formula>
      <formula>$AW$32</formula>
    </cfRule>
    <cfRule type="cellIs" dxfId="246" priority="208" operator="between">
      <formula>$AV$31</formula>
      <formula>$AW$31</formula>
    </cfRule>
    <cfRule type="cellIs" dxfId="245" priority="209" operator="between">
      <formula>$AV$30</formula>
      <formula>$AW$30</formula>
    </cfRule>
    <cfRule type="cellIs" dxfId="244" priority="210" operator="between">
      <formula>$AV$29</formula>
      <formula>$AW$29</formula>
    </cfRule>
    <cfRule type="cellIs" dxfId="243" priority="211" operator="between">
      <formula>$AV$27</formula>
      <formula>$AW$27</formula>
    </cfRule>
  </conditionalFormatting>
  <conditionalFormatting sqref="K30:P36">
    <cfRule type="cellIs" dxfId="242" priority="161" operator="between">
      <formula>$AX$12</formula>
      <formula>$AY$12</formula>
    </cfRule>
    <cfRule type="cellIs" dxfId="241" priority="162" operator="between">
      <formula>$AX$11</formula>
      <formula>$AY$11</formula>
    </cfRule>
    <cfRule type="cellIs" dxfId="240" priority="180" operator="between">
      <formula>$AX$26</formula>
      <formula>$AY$26</formula>
    </cfRule>
    <cfRule type="cellIs" dxfId="239" priority="181" operator="between">
      <formula>$AX$25</formula>
      <formula>$AY$25</formula>
    </cfRule>
    <cfRule type="cellIs" dxfId="238" priority="182" operator="between">
      <formula>$AX$24</formula>
      <formula>$AY$24</formula>
    </cfRule>
    <cfRule type="cellIs" dxfId="237" priority="183" operator="between">
      <formula>$AX$23</formula>
      <formula>$AY$23</formula>
    </cfRule>
    <cfRule type="cellIs" dxfId="236" priority="184" operator="between">
      <formula>$AX$22</formula>
      <formula>$AY$22</formula>
    </cfRule>
    <cfRule type="cellIs" dxfId="235" priority="185" operator="between">
      <formula>$AX$21</formula>
      <formula>$AY$21</formula>
    </cfRule>
    <cfRule type="cellIs" dxfId="234" priority="186" operator="between">
      <formula>$AX$20</formula>
      <formula>$AY$20</formula>
    </cfRule>
    <cfRule type="cellIs" dxfId="233" priority="187" operator="between">
      <formula>$AX$19</formula>
      <formula>$AY$19</formula>
    </cfRule>
    <cfRule type="cellIs" dxfId="232" priority="188" operator="between">
      <formula>$AX$17</formula>
      <formula>$AY$17</formula>
    </cfRule>
    <cfRule type="cellIs" dxfId="231" priority="189" operator="between">
      <formula>$AX$16</formula>
      <formula>$AY$16</formula>
    </cfRule>
    <cfRule type="cellIs" dxfId="230" priority="190" operator="between">
      <formula>$AX$15</formula>
      <formula>$AY$15</formula>
    </cfRule>
    <cfRule type="cellIs" dxfId="229" priority="191" operator="between">
      <formula>$AX$14</formula>
      <formula>$AY$14</formula>
    </cfRule>
    <cfRule type="cellIs" dxfId="228" priority="192" operator="between">
      <formula>$AX$13</formula>
      <formula>$AY$13</formula>
    </cfRule>
  </conditionalFormatting>
  <conditionalFormatting sqref="K30:P36">
    <cfRule type="cellIs" dxfId="227" priority="163" operator="between">
      <formula>$AX$45</formula>
      <formula>$AY$45</formula>
    </cfRule>
    <cfRule type="cellIs" dxfId="226" priority="164" operator="between">
      <formula>$AX$44</formula>
      <formula>$AY$44</formula>
    </cfRule>
    <cfRule type="cellIs" dxfId="225" priority="165" operator="between">
      <formula>$AX$43</formula>
      <formula>$AY$43</formula>
    </cfRule>
    <cfRule type="cellIs" dxfId="224" priority="166" operator="between">
      <formula>$AX$42</formula>
      <formula>$AY$42</formula>
    </cfRule>
    <cfRule type="cellIs" dxfId="223" priority="167" operator="between">
      <formula>$AX$41</formula>
      <formula>$AY$41</formula>
    </cfRule>
    <cfRule type="cellIs" dxfId="222" priority="168" operator="between">
      <formula>$AX$40</formula>
      <formula>$AY$40</formula>
    </cfRule>
    <cfRule type="cellIs" dxfId="221" priority="169" operator="between">
      <formula>$AX$39</formula>
      <formula>$AY$39</formula>
    </cfRule>
    <cfRule type="cellIs" dxfId="220" priority="170" operator="between">
      <formula>$AX$37</formula>
      <formula>$AY$37</formula>
    </cfRule>
    <cfRule type="cellIs" dxfId="219" priority="171" operator="between">
      <formula>$AX$36</formula>
      <formula>$AY$36</formula>
    </cfRule>
    <cfRule type="cellIs" dxfId="218" priority="172" operator="between">
      <formula>$AX$35</formula>
      <formula>$AY$35</formula>
    </cfRule>
    <cfRule type="cellIs" dxfId="217" priority="173" operator="between">
      <formula>$AX$34</formula>
      <formula>$AY$34</formula>
    </cfRule>
    <cfRule type="cellIs" dxfId="216" priority="174" operator="between">
      <formula>$AX$33</formula>
      <formula>$AY$33</formula>
    </cfRule>
    <cfRule type="cellIs" dxfId="215" priority="175" operator="between">
      <formula>$AX$32</formula>
      <formula>$AY$32</formula>
    </cfRule>
    <cfRule type="cellIs" dxfId="214" priority="176" operator="between">
      <formula>$AX$31</formula>
      <formula>$AY$31</formula>
    </cfRule>
    <cfRule type="cellIs" dxfId="213" priority="177" operator="between">
      <formula>$AX$30</formula>
      <formula>$AY$30</formula>
    </cfRule>
    <cfRule type="cellIs" dxfId="212" priority="178" operator="between">
      <formula>$AX$29</formula>
      <formula>$AY$29</formula>
    </cfRule>
    <cfRule type="cellIs" dxfId="211" priority="179" operator="between">
      <formula>$AX$27</formula>
      <formula>$AY$27</formula>
    </cfRule>
  </conditionalFormatting>
  <conditionalFormatting sqref="S30:X36">
    <cfRule type="cellIs" dxfId="210" priority="129" operator="between">
      <formula>$AZ$12</formula>
      <formula>$BA$12</formula>
    </cfRule>
    <cfRule type="cellIs" dxfId="209" priority="130" operator="between">
      <formula>$AZ$11</formula>
      <formula>$BA$11</formula>
    </cfRule>
    <cfRule type="cellIs" dxfId="208" priority="148" operator="between">
      <formula>$AZ$26</formula>
      <formula>$BA$26</formula>
    </cfRule>
    <cfRule type="cellIs" dxfId="207" priority="149" operator="between">
      <formula>$AZ$25</formula>
      <formula>$BA$25</formula>
    </cfRule>
    <cfRule type="cellIs" dxfId="206" priority="150" operator="between">
      <formula>$AZ$24</formula>
      <formula>$BA$24</formula>
    </cfRule>
    <cfRule type="cellIs" dxfId="205" priority="151" operator="between">
      <formula>$AZ$23</formula>
      <formula>$BA$23</formula>
    </cfRule>
    <cfRule type="cellIs" dxfId="204" priority="152" operator="between">
      <formula>$AZ$22</formula>
      <formula>$BA$22</formula>
    </cfRule>
    <cfRule type="cellIs" dxfId="203" priority="153" operator="between">
      <formula>$AZ$21</formula>
      <formula>$BA$21</formula>
    </cfRule>
    <cfRule type="cellIs" dxfId="202" priority="154" operator="between">
      <formula>$AZ$20</formula>
      <formula>$BA$20</formula>
    </cfRule>
    <cfRule type="cellIs" dxfId="201" priority="155" operator="between">
      <formula>$AZ$19</formula>
      <formula>$BA$19</formula>
    </cfRule>
    <cfRule type="cellIs" dxfId="200" priority="156" operator="between">
      <formula>$AZ$17</formula>
      <formula>$BA$17</formula>
    </cfRule>
    <cfRule type="cellIs" dxfId="199" priority="157" operator="between">
      <formula>$AZ$16</formula>
      <formula>$BA$16</formula>
    </cfRule>
    <cfRule type="cellIs" dxfId="198" priority="158" operator="between">
      <formula>$AZ$15</formula>
      <formula>$BA$15</formula>
    </cfRule>
    <cfRule type="cellIs" dxfId="197" priority="159" operator="between">
      <formula>$AZ$14</formula>
      <formula>$BA$14</formula>
    </cfRule>
    <cfRule type="cellIs" dxfId="196" priority="160" operator="between">
      <formula>$AZ$13</formula>
      <formula>$BA$13</formula>
    </cfRule>
  </conditionalFormatting>
  <conditionalFormatting sqref="S30:X36">
    <cfRule type="cellIs" dxfId="195" priority="131" operator="between">
      <formula>$AZ$45</formula>
      <formula>$BA$45</formula>
    </cfRule>
    <cfRule type="cellIs" dxfId="194" priority="132" operator="between">
      <formula>$AZ$44</formula>
      <formula>$BA$44</formula>
    </cfRule>
    <cfRule type="cellIs" dxfId="193" priority="133" operator="between">
      <formula>$AZ$43</formula>
      <formula>$BA$43</formula>
    </cfRule>
    <cfRule type="cellIs" dxfId="192" priority="134" operator="between">
      <formula>$AZ$42</formula>
      <formula>$BA$42</formula>
    </cfRule>
    <cfRule type="cellIs" dxfId="191" priority="135" operator="between">
      <formula>$AZ$41</formula>
      <formula>$BA$41</formula>
    </cfRule>
    <cfRule type="cellIs" dxfId="190" priority="136" operator="between">
      <formula>$AZ$40</formula>
      <formula>$BA$40</formula>
    </cfRule>
    <cfRule type="cellIs" dxfId="189" priority="137" operator="between">
      <formula>$AZ$39</formula>
      <formula>$BA$39</formula>
    </cfRule>
    <cfRule type="cellIs" dxfId="188" priority="138" operator="between">
      <formula>$AZ$37</formula>
      <formula>$BA$37</formula>
    </cfRule>
    <cfRule type="cellIs" dxfId="187" priority="139" operator="between">
      <formula>$AZ$36</formula>
      <formula>$BA$36</formula>
    </cfRule>
    <cfRule type="cellIs" dxfId="186" priority="140" operator="between">
      <formula>$AZ$35</formula>
      <formula>$BA$35</formula>
    </cfRule>
    <cfRule type="cellIs" dxfId="185" priority="141" operator="between">
      <formula>$AZ$34</formula>
      <formula>$BA$34</formula>
    </cfRule>
    <cfRule type="cellIs" dxfId="184" priority="142" operator="between">
      <formula>$AZ$33</formula>
      <formula>$BA$33</formula>
    </cfRule>
    <cfRule type="cellIs" dxfId="183" priority="143" operator="between">
      <formula>$AZ$32</formula>
      <formula>$BA$32</formula>
    </cfRule>
    <cfRule type="cellIs" dxfId="182" priority="144" operator="between">
      <formula>$AZ$31</formula>
      <formula>$BA$31</formula>
    </cfRule>
    <cfRule type="cellIs" dxfId="181" priority="145" operator="between">
      <formula>$AZ$30</formula>
      <formula>$BA$30</formula>
    </cfRule>
    <cfRule type="cellIs" dxfId="180" priority="146" operator="between">
      <formula>$AZ$29</formula>
      <formula>$BA$29</formula>
    </cfRule>
    <cfRule type="cellIs" dxfId="179" priority="147" operator="between">
      <formula>$AZ$27</formula>
      <formula>$BA$27</formula>
    </cfRule>
  </conditionalFormatting>
  <conditionalFormatting sqref="C40:H46">
    <cfRule type="cellIs" dxfId="178" priority="97" operator="between">
      <formula>$BB$12</formula>
      <formula>$BC$12</formula>
    </cfRule>
    <cfRule type="cellIs" dxfId="177" priority="98" operator="between">
      <formula>$BB$11</formula>
      <formula>$BC$11</formula>
    </cfRule>
    <cfRule type="cellIs" dxfId="176" priority="116" operator="between">
      <formula>$BB$26</formula>
      <formula>$BC$26</formula>
    </cfRule>
    <cfRule type="cellIs" dxfId="175" priority="117" operator="between">
      <formula>$BB$25</formula>
      <formula>$BC$25</formula>
    </cfRule>
    <cfRule type="cellIs" dxfId="174" priority="118" operator="between">
      <formula>$BB$24</formula>
      <formula>$BC$24</formula>
    </cfRule>
    <cfRule type="cellIs" dxfId="173" priority="119" operator="between">
      <formula>$BB$23</formula>
      <formula>$BC$23</formula>
    </cfRule>
    <cfRule type="cellIs" dxfId="172" priority="120" operator="between">
      <formula>$BB$22</formula>
      <formula>$BC$22</formula>
    </cfRule>
    <cfRule type="cellIs" dxfId="171" priority="121" operator="between">
      <formula>$BB$21</formula>
      <formula>$BC$21</formula>
    </cfRule>
    <cfRule type="cellIs" dxfId="170" priority="122" operator="between">
      <formula>$BB$20</formula>
      <formula>$BC$20</formula>
    </cfRule>
    <cfRule type="cellIs" dxfId="169" priority="123" operator="between">
      <formula>$BB$19</formula>
      <formula>$BC$19</formula>
    </cfRule>
    <cfRule type="cellIs" dxfId="168" priority="124" operator="between">
      <formula>$BB$17</formula>
      <formula>$BC$17</formula>
    </cfRule>
    <cfRule type="cellIs" dxfId="167" priority="125" operator="between">
      <formula>$BB$16</formula>
      <formula>$BC$16</formula>
    </cfRule>
    <cfRule type="cellIs" dxfId="166" priority="126" operator="between">
      <formula>$BB$15</formula>
      <formula>$BC$15</formula>
    </cfRule>
    <cfRule type="cellIs" dxfId="165" priority="127" operator="between">
      <formula>$BB$14</formula>
      <formula>$BC$14</formula>
    </cfRule>
    <cfRule type="cellIs" dxfId="164" priority="128" operator="between">
      <formula>$BB$13</formula>
      <formula>$BC$13</formula>
    </cfRule>
  </conditionalFormatting>
  <conditionalFormatting sqref="C40:H46">
    <cfRule type="cellIs" dxfId="163" priority="99" operator="between">
      <formula>$BB$45</formula>
      <formula>$BC$45</formula>
    </cfRule>
    <cfRule type="cellIs" dxfId="162" priority="100" operator="between">
      <formula>$BB$44</formula>
      <formula>$BC$44</formula>
    </cfRule>
    <cfRule type="cellIs" dxfId="161" priority="101" operator="between">
      <formula>$BB$43</formula>
      <formula>$BC$43</formula>
    </cfRule>
    <cfRule type="cellIs" dxfId="160" priority="102" operator="between">
      <formula>$BB$42</formula>
      <formula>$BC$42</formula>
    </cfRule>
    <cfRule type="cellIs" dxfId="159" priority="103" operator="between">
      <formula>$BB$41</formula>
      <formula>$BC$41</formula>
    </cfRule>
    <cfRule type="cellIs" dxfId="158" priority="104" operator="between">
      <formula>$BB$40</formula>
      <formula>$BC$40</formula>
    </cfRule>
    <cfRule type="cellIs" dxfId="157" priority="105" operator="between">
      <formula>$BB$39</formula>
      <formula>$BC$39</formula>
    </cfRule>
    <cfRule type="cellIs" dxfId="156" priority="106" operator="between">
      <formula>$BB$37</formula>
      <formula>$BC$37</formula>
    </cfRule>
    <cfRule type="cellIs" dxfId="155" priority="107" operator="between">
      <formula>$BB$36</formula>
      <formula>$BC$36</formula>
    </cfRule>
    <cfRule type="cellIs" dxfId="154" priority="108" operator="between">
      <formula>$BB$35</formula>
      <formula>$BC$35</formula>
    </cfRule>
    <cfRule type="cellIs" dxfId="153" priority="109" operator="between">
      <formula>$BB$34</formula>
      <formula>$BC$34</formula>
    </cfRule>
    <cfRule type="cellIs" dxfId="152" priority="110" operator="between">
      <formula>$BB$33</formula>
      <formula>$BC$33</formula>
    </cfRule>
    <cfRule type="cellIs" dxfId="151" priority="111" operator="between">
      <formula>$BB$32</formula>
      <formula>$BC$32</formula>
    </cfRule>
    <cfRule type="cellIs" dxfId="150" priority="112" operator="between">
      <formula>$BB$31</formula>
      <formula>$BC$31</formula>
    </cfRule>
    <cfRule type="cellIs" dxfId="149" priority="113" operator="between">
      <formula>$BB$30</formula>
      <formula>$BC$30</formula>
    </cfRule>
    <cfRule type="cellIs" dxfId="148" priority="114" operator="between">
      <formula>$BB$29</formula>
      <formula>$BC$29</formula>
    </cfRule>
    <cfRule type="cellIs" dxfId="147" priority="115" operator="between">
      <formula>$BB$27</formula>
      <formula>$BC$27</formula>
    </cfRule>
  </conditionalFormatting>
  <conditionalFormatting sqref="K40:P46">
    <cfRule type="cellIs" dxfId="146" priority="65" operator="between">
      <formula>$BD$12</formula>
      <formula>$BE$12</formula>
    </cfRule>
    <cfRule type="cellIs" dxfId="145" priority="66" operator="between">
      <formula>$BD$11</formula>
      <formula>$BE$11</formula>
    </cfRule>
    <cfRule type="cellIs" dxfId="144" priority="84" operator="between">
      <formula>$BD$26</formula>
      <formula>$BE$26</formula>
    </cfRule>
    <cfRule type="cellIs" dxfId="143" priority="85" operator="between">
      <formula>$BD$25</formula>
      <formula>$BE$25</formula>
    </cfRule>
    <cfRule type="cellIs" dxfId="142" priority="86" operator="between">
      <formula>$BD$24</formula>
      <formula>$BE$24</formula>
    </cfRule>
    <cfRule type="cellIs" dxfId="141" priority="87" operator="between">
      <formula>$BD$23</formula>
      <formula>$BE$23</formula>
    </cfRule>
    <cfRule type="cellIs" dxfId="140" priority="88" operator="between">
      <formula>$BD$22</formula>
      <formula>$BE$22</formula>
    </cfRule>
    <cfRule type="cellIs" dxfId="139" priority="89" operator="between">
      <formula>$BD$21</formula>
      <formula>$BE$21</formula>
    </cfRule>
    <cfRule type="cellIs" dxfId="138" priority="90" operator="between">
      <formula>$BD$20</formula>
      <formula>$BE$20</formula>
    </cfRule>
    <cfRule type="cellIs" dxfId="137" priority="91" operator="between">
      <formula>$BD$19</formula>
      <formula>$BE$19</formula>
    </cfRule>
    <cfRule type="cellIs" dxfId="136" priority="92" operator="between">
      <formula>$BD$17</formula>
      <formula>$BE$17</formula>
    </cfRule>
    <cfRule type="cellIs" dxfId="135" priority="93" operator="between">
      <formula>$BD$16</formula>
      <formula>$BE$16</formula>
    </cfRule>
    <cfRule type="cellIs" dxfId="134" priority="94" operator="between">
      <formula>$BD$15</formula>
      <formula>$BE$15</formula>
    </cfRule>
    <cfRule type="cellIs" dxfId="133" priority="95" operator="between">
      <formula>$BD$14</formula>
      <formula>$BE$14</formula>
    </cfRule>
    <cfRule type="cellIs" dxfId="132" priority="96" operator="between">
      <formula>$BD$13</formula>
      <formula>$BE$13</formula>
    </cfRule>
  </conditionalFormatting>
  <conditionalFormatting sqref="K40:P46">
    <cfRule type="cellIs" dxfId="131" priority="67" operator="between">
      <formula>$BD$45</formula>
      <formula>$BE$45</formula>
    </cfRule>
    <cfRule type="cellIs" dxfId="130" priority="68" operator="between">
      <formula>$BD$44</formula>
      <formula>$BE$44</formula>
    </cfRule>
    <cfRule type="cellIs" dxfId="129" priority="69" operator="between">
      <formula>$BD$43</formula>
      <formula>$BE$43</formula>
    </cfRule>
    <cfRule type="cellIs" dxfId="128" priority="70" operator="between">
      <formula>$BD$42</formula>
      <formula>$BE$42</formula>
    </cfRule>
    <cfRule type="cellIs" dxfId="127" priority="71" operator="between">
      <formula>$BD$41</formula>
      <formula>$BE$41</formula>
    </cfRule>
    <cfRule type="cellIs" dxfId="126" priority="72" operator="between">
      <formula>$BD$40</formula>
      <formula>$BE$40</formula>
    </cfRule>
    <cfRule type="cellIs" dxfId="125" priority="73" operator="between">
      <formula>$BD$39</formula>
      <formula>$BE$39</formula>
    </cfRule>
    <cfRule type="cellIs" dxfId="124" priority="74" operator="between">
      <formula>$BD$37</formula>
      <formula>$BE$37</formula>
    </cfRule>
    <cfRule type="cellIs" dxfId="123" priority="75" operator="between">
      <formula>$BD$36</formula>
      <formula>$BE$36</formula>
    </cfRule>
    <cfRule type="cellIs" dxfId="122" priority="76" operator="between">
      <formula>$BD$35</formula>
      <formula>$BE$35</formula>
    </cfRule>
    <cfRule type="cellIs" dxfId="121" priority="77" operator="between">
      <formula>$BD$34</formula>
      <formula>$BE$34</formula>
    </cfRule>
    <cfRule type="cellIs" dxfId="120" priority="78" operator="between">
      <formula>$BD$33</formula>
      <formula>$BE$33</formula>
    </cfRule>
    <cfRule type="cellIs" dxfId="119" priority="79" operator="between">
      <formula>$BD$32</formula>
      <formula>$BE$32</formula>
    </cfRule>
    <cfRule type="cellIs" dxfId="118" priority="80" operator="between">
      <formula>$BD$31</formula>
      <formula>$BE$31</formula>
    </cfRule>
    <cfRule type="cellIs" dxfId="117" priority="81" operator="between">
      <formula>$BD$30</formula>
      <formula>$BE$30</formula>
    </cfRule>
    <cfRule type="cellIs" dxfId="116" priority="82" operator="between">
      <formula>$BD$29</formula>
      <formula>$BE$29</formula>
    </cfRule>
    <cfRule type="cellIs" dxfId="115" priority="83" operator="between">
      <formula>$BD$27</formula>
      <formula>$BE$27</formula>
    </cfRule>
  </conditionalFormatting>
  <conditionalFormatting sqref="S40:X46">
    <cfRule type="cellIs" dxfId="114" priority="33" operator="between">
      <formula>$BF$11</formula>
      <formula>$BG$11</formula>
    </cfRule>
    <cfRule type="cellIs" dxfId="113" priority="34" operator="between">
      <formula>$BF$12</formula>
      <formula>$BG$12</formula>
    </cfRule>
    <cfRule type="cellIs" dxfId="112" priority="52" operator="between">
      <formula>$BF$26</formula>
      <formula>$BG$26</formula>
    </cfRule>
    <cfRule type="cellIs" dxfId="111" priority="53" operator="between">
      <formula>$BF$25</formula>
      <formula>$BG$25</formula>
    </cfRule>
    <cfRule type="cellIs" dxfId="110" priority="54" operator="between">
      <formula>$BF$24</formula>
      <formula>$BG$24</formula>
    </cfRule>
    <cfRule type="cellIs" dxfId="109" priority="55" operator="between">
      <formula>$BF$23</formula>
      <formula>$BG$23</formula>
    </cfRule>
    <cfRule type="cellIs" dxfId="108" priority="56" operator="between">
      <formula>$BF$22</formula>
      <formula>$BG$22</formula>
    </cfRule>
    <cfRule type="cellIs" dxfId="107" priority="57" operator="between">
      <formula>$BF$21</formula>
      <formula>$BG$21</formula>
    </cfRule>
    <cfRule type="cellIs" dxfId="106" priority="58" operator="between">
      <formula>$BF$20</formula>
      <formula>$BG$20</formula>
    </cfRule>
    <cfRule type="cellIs" dxfId="105" priority="59" operator="between">
      <formula>$BF$19</formula>
      <formula>$BG$19</formula>
    </cfRule>
    <cfRule type="cellIs" dxfId="104" priority="60" operator="between">
      <formula>$BF$17</formula>
      <formula>$BG$17</formula>
    </cfRule>
    <cfRule type="cellIs" dxfId="103" priority="61" operator="between">
      <formula>$BF$16</formula>
      <formula>$BG$16</formula>
    </cfRule>
    <cfRule type="cellIs" dxfId="102" priority="62" operator="between">
      <formula>$BF$15</formula>
      <formula>$BG$15</formula>
    </cfRule>
    <cfRule type="cellIs" dxfId="101" priority="63" operator="between">
      <formula>$BF$14</formula>
      <formula>$BG$14</formula>
    </cfRule>
    <cfRule type="cellIs" dxfId="100" priority="64" operator="between">
      <formula>$BF$13</formula>
      <formula>$BG$13</formula>
    </cfRule>
  </conditionalFormatting>
  <conditionalFormatting sqref="S40:X46">
    <cfRule type="cellIs" dxfId="99" priority="35" operator="between">
      <formula>$BF$45</formula>
      <formula>$BG$45</formula>
    </cfRule>
    <cfRule type="cellIs" dxfId="98" priority="36" operator="between">
      <formula>$BF$44</formula>
      <formula>$BG$44</formula>
    </cfRule>
    <cfRule type="cellIs" dxfId="97" priority="37" operator="between">
      <formula>$BF$43</formula>
      <formula>$BG$43</formula>
    </cfRule>
    <cfRule type="cellIs" dxfId="96" priority="38" operator="between">
      <formula>$BF$42</formula>
      <formula>$BG$42</formula>
    </cfRule>
    <cfRule type="cellIs" dxfId="95" priority="39" operator="between">
      <formula>$BF$41</formula>
      <formula>$BG$41</formula>
    </cfRule>
    <cfRule type="cellIs" dxfId="94" priority="40" operator="between">
      <formula>$BF$40</formula>
      <formula>$BG$40</formula>
    </cfRule>
    <cfRule type="cellIs" dxfId="93" priority="41" operator="between">
      <formula>$BF$39</formula>
      <formula>$BG$39</formula>
    </cfRule>
    <cfRule type="cellIs" dxfId="92" priority="42" operator="between">
      <formula>$BF$37</formula>
      <formula>$BG$37</formula>
    </cfRule>
    <cfRule type="cellIs" dxfId="91" priority="43" operator="between">
      <formula>$BF$36</formula>
      <formula>$BG$36</formula>
    </cfRule>
    <cfRule type="cellIs" dxfId="90" priority="44" operator="between">
      <formula>$BF$35</formula>
      <formula>$BG$35</formula>
    </cfRule>
    <cfRule type="cellIs" dxfId="89" priority="45" operator="between">
      <formula>$BF$34</formula>
      <formula>$BG$34</formula>
    </cfRule>
    <cfRule type="cellIs" dxfId="88" priority="46" operator="between">
      <formula>$BF$33</formula>
      <formula>$BG$33</formula>
    </cfRule>
    <cfRule type="cellIs" dxfId="87" priority="47" operator="between">
      <formula>$BF$32</formula>
      <formula>$BG$32</formula>
    </cfRule>
    <cfRule type="cellIs" dxfId="86" priority="48" operator="between">
      <formula>$BF$31</formula>
      <formula>$BG$31</formula>
    </cfRule>
    <cfRule type="cellIs" dxfId="85" priority="49" operator="between">
      <formula>$BF$30</formula>
      <formula>$BG$30</formula>
    </cfRule>
    <cfRule type="cellIs" dxfId="84" priority="50" operator="between">
      <formula>$BF$29</formula>
      <formula>$BG$29</formula>
    </cfRule>
    <cfRule type="cellIs" dxfId="83" priority="51" operator="between">
      <formula>$BF$27</formula>
      <formula>$BG$27</formula>
    </cfRule>
  </conditionalFormatting>
  <conditionalFormatting sqref="AA12:AA17 AA19:AA27 AA29:AA37 AN5:AO8 AO2:AO4 AA39:AA44">
    <cfRule type="cellIs" dxfId="82" priority="18" operator="between">
      <formula>$AH$26</formula>
      <formula>$AI$26</formula>
    </cfRule>
    <cfRule type="cellIs" dxfId="81" priority="19" operator="between">
      <formula>$AH$25</formula>
      <formula>$AI$25</formula>
    </cfRule>
    <cfRule type="cellIs" dxfId="80" priority="20" operator="between">
      <formula>$AH$24</formula>
      <formula>$AI$24</formula>
    </cfRule>
    <cfRule type="cellIs" dxfId="79" priority="21" operator="between">
      <formula>$AH$23</formula>
      <formula>$AI$23</formula>
    </cfRule>
    <cfRule type="cellIs" dxfId="78" priority="22" operator="between">
      <formula>$AH$22</formula>
      <formula>$AI$22</formula>
    </cfRule>
    <cfRule type="cellIs" dxfId="77" priority="23" operator="between">
      <formula>$AH$21</formula>
      <formula>$AI$21</formula>
    </cfRule>
    <cfRule type="cellIs" dxfId="76" priority="24" operator="between">
      <formula>$AH$20</formula>
      <formula>$AI$20</formula>
    </cfRule>
    <cfRule type="cellIs" dxfId="75" priority="25" operator="between">
      <formula>$AH$19</formula>
      <formula>$AI$19</formula>
    </cfRule>
    <cfRule type="cellIs" dxfId="74" priority="26" operator="between">
      <formula>$AH$17</formula>
      <formula>$AI$17</formula>
    </cfRule>
    <cfRule type="cellIs" dxfId="73" priority="27" operator="between">
      <formula>$AH$16</formula>
      <formula>$AI$16</formula>
    </cfRule>
    <cfRule type="cellIs" dxfId="72" priority="28" operator="between">
      <formula>$AH$15</formula>
      <formula>$AI$15</formula>
    </cfRule>
    <cfRule type="cellIs" dxfId="71" priority="29" operator="between">
      <formula>$AH$14</formula>
      <formula>$AI$14</formula>
    </cfRule>
    <cfRule type="cellIs" dxfId="70" priority="30" operator="between">
      <formula>$AH$13</formula>
      <formula>$AI$13</formula>
    </cfRule>
    <cfRule type="cellIs" dxfId="69" priority="31" operator="between">
      <formula>$AH$12</formula>
      <formula>$AI$12</formula>
    </cfRule>
    <cfRule type="cellIs" dxfId="68" priority="32" operator="between">
      <formula>$AH$11</formula>
      <formula>$AI$11</formula>
    </cfRule>
  </conditionalFormatting>
  <conditionalFormatting sqref="AA12:AA17 AA19:AA27 AA29:AA37 AN5:AO8 AO2:AO4 AA39:AA44">
    <cfRule type="cellIs" dxfId="67" priority="1" operator="between">
      <formula>$AH$45</formula>
      <formula>$AI$45</formula>
    </cfRule>
    <cfRule type="cellIs" dxfId="66" priority="2" operator="between">
      <formula>$AH$44</formula>
      <formula>$AI$44</formula>
    </cfRule>
    <cfRule type="cellIs" dxfId="65" priority="3" operator="between">
      <formula>$AH$43</formula>
      <formula>$AI$43</formula>
    </cfRule>
    <cfRule type="cellIs" dxfId="64" priority="4" operator="between">
      <formula>$AH$42</formula>
      <formula>$AI$42</formula>
    </cfRule>
    <cfRule type="cellIs" dxfId="63" priority="5" operator="between">
      <formula>$AH$41</formula>
      <formula>$AI$41</formula>
    </cfRule>
    <cfRule type="cellIs" dxfId="62" priority="6" operator="between">
      <formula>$AH$40</formula>
      <formula>$AI$40</formula>
    </cfRule>
    <cfRule type="cellIs" dxfId="61" priority="7" operator="between">
      <formula>$AH$39</formula>
      <formula>$AI$39</formula>
    </cfRule>
    <cfRule type="cellIs" dxfId="60" priority="8" operator="between">
      <formula>$AH$37</formula>
      <formula>$AI$37</formula>
    </cfRule>
    <cfRule type="cellIs" dxfId="59" priority="9" operator="between">
      <formula>$AH$36</formula>
      <formula>$AI$36</formula>
    </cfRule>
    <cfRule type="cellIs" dxfId="58" priority="10" operator="between">
      <formula>$AH$35</formula>
      <formula>$AI$35</formula>
    </cfRule>
    <cfRule type="cellIs" dxfId="57" priority="11" operator="between">
      <formula>$AH$34</formula>
      <formula>$AI$34</formula>
    </cfRule>
    <cfRule type="cellIs" dxfId="56" priority="12" operator="between">
      <formula>$AH$33</formula>
      <formula>$AI$33</formula>
    </cfRule>
    <cfRule type="cellIs" dxfId="55" priority="13" operator="between">
      <formula>$AH$32</formula>
      <formula>$AI$32</formula>
    </cfRule>
    <cfRule type="cellIs" dxfId="54" priority="14" operator="between">
      <formula>$AH$31</formula>
      <formula>$AI$31</formula>
    </cfRule>
    <cfRule type="cellIs" dxfId="53" priority="15" operator="between">
      <formula>$AH$30</formula>
      <formula>$AI$30</formula>
    </cfRule>
    <cfRule type="cellIs" dxfId="52" priority="16" operator="between">
      <formula>$AH$29</formula>
      <formula>$AI$29</formula>
    </cfRule>
    <cfRule type="cellIs" dxfId="51" priority="17" operator="between">
      <formula>$AH$27</formula>
      <formula>$AI$27</formula>
    </cfRule>
  </conditionalFormatting>
  <hyperlinks>
    <hyperlink ref="V2:Z2" location="datakalender" tooltip="ke menu pengaturan data kalender pendidikan" display="datakalender"/>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50"/>
  <sheetViews>
    <sheetView showGridLines="0" showRowColHeaders="0" workbookViewId="0">
      <selection activeCell="Q2" sqref="Q2:AC2"/>
    </sheetView>
  </sheetViews>
  <sheetFormatPr defaultColWidth="0" defaultRowHeight="0" customHeight="1" zeroHeight="1" x14ac:dyDescent="0.2"/>
  <cols>
    <col min="1" max="1" width="6.7109375" style="129" customWidth="1"/>
    <col min="2" max="3" width="6.7109375" style="129" hidden="1" customWidth="1"/>
    <col min="4" max="4" width="8.7109375" style="129" customWidth="1"/>
    <col min="5" max="5" width="35.85546875" style="129" customWidth="1"/>
    <col min="6" max="29" width="4.7109375" style="129" customWidth="1"/>
    <col min="30" max="30" width="6.7109375" style="129" customWidth="1"/>
    <col min="31" max="36" width="9.140625" style="129" hidden="1" customWidth="1"/>
    <col min="37" max="37" width="6.7109375" style="129" hidden="1" customWidth="1"/>
    <col min="38" max="72" width="4.85546875" style="161" hidden="1" customWidth="1"/>
    <col min="73" max="73" width="5.140625" style="144" hidden="1" customWidth="1"/>
    <col min="74" max="75" width="0" style="144" hidden="1" customWidth="1"/>
    <col min="76" max="16384" width="6.7109375" style="129" hidden="1"/>
  </cols>
  <sheetData>
    <row r="1" spans="1:75" ht="12.75" x14ac:dyDescent="0.2">
      <c r="A1" s="319"/>
      <c r="B1" s="319"/>
      <c r="C1" s="130"/>
      <c r="D1" s="130"/>
      <c r="E1" s="320" t="s">
        <v>58</v>
      </c>
      <c r="F1" s="321"/>
      <c r="G1" s="321"/>
      <c r="H1" s="321"/>
      <c r="I1" s="321"/>
      <c r="J1" s="321"/>
      <c r="K1" s="321"/>
      <c r="L1" s="130"/>
      <c r="M1" s="130"/>
      <c r="N1" s="130"/>
      <c r="O1" s="130"/>
      <c r="P1" s="130"/>
      <c r="Q1" s="130"/>
      <c r="R1" s="130"/>
      <c r="S1" s="130"/>
      <c r="T1" s="130"/>
      <c r="U1" s="130"/>
      <c r="V1" s="130"/>
      <c r="W1" s="130"/>
      <c r="X1" s="130"/>
      <c r="Y1" s="130"/>
      <c r="Z1" s="130"/>
      <c r="AA1" s="130"/>
      <c r="AB1" s="130"/>
      <c r="AC1" s="130"/>
      <c r="AD1" s="130"/>
    </row>
    <row r="2" spans="1:75" ht="20.100000000000001" customHeight="1" x14ac:dyDescent="0.2">
      <c r="A2" s="319"/>
      <c r="B2" s="319"/>
      <c r="C2" s="130"/>
      <c r="D2" s="130"/>
      <c r="E2" s="321"/>
      <c r="F2" s="321"/>
      <c r="G2" s="321"/>
      <c r="H2" s="321"/>
      <c r="I2" s="321"/>
      <c r="J2" s="321"/>
      <c r="K2" s="321"/>
      <c r="L2" s="130"/>
      <c r="M2" s="131" t="s">
        <v>59</v>
      </c>
      <c r="N2" s="130"/>
      <c r="O2" s="130"/>
      <c r="P2" s="130"/>
      <c r="Q2" s="322" t="str">
        <f>'DATA AWAL'!D4</f>
        <v>SMAN 2 PURWOKERTO</v>
      </c>
      <c r="R2" s="323"/>
      <c r="S2" s="323"/>
      <c r="T2" s="323"/>
      <c r="U2" s="323"/>
      <c r="V2" s="323"/>
      <c r="W2" s="323"/>
      <c r="X2" s="323"/>
      <c r="Y2" s="323"/>
      <c r="Z2" s="323"/>
      <c r="AA2" s="323"/>
      <c r="AB2" s="323"/>
      <c r="AC2" s="324"/>
      <c r="AD2" s="130"/>
    </row>
    <row r="3" spans="1:75" ht="20.100000000000001" customHeight="1" x14ac:dyDescent="0.2">
      <c r="A3" s="319"/>
      <c r="B3" s="319"/>
      <c r="C3" s="130"/>
      <c r="D3" s="130"/>
      <c r="E3" s="321"/>
      <c r="F3" s="321"/>
      <c r="G3" s="321"/>
      <c r="H3" s="321"/>
      <c r="I3" s="321"/>
      <c r="J3" s="321"/>
      <c r="K3" s="321"/>
      <c r="L3" s="130"/>
      <c r="M3" s="131" t="s">
        <v>60</v>
      </c>
      <c r="N3" s="130"/>
      <c r="O3" s="130"/>
      <c r="P3" s="130"/>
      <c r="Q3" s="322" t="str">
        <f>'DATA AWAL'!D10</f>
        <v>2017-2018</v>
      </c>
      <c r="R3" s="323"/>
      <c r="S3" s="323"/>
      <c r="T3" s="323"/>
      <c r="U3" s="323"/>
      <c r="V3" s="323"/>
      <c r="W3" s="323"/>
      <c r="X3" s="323"/>
      <c r="Y3" s="323"/>
      <c r="Z3" s="323"/>
      <c r="AA3" s="323"/>
      <c r="AB3" s="323"/>
      <c r="AC3" s="324"/>
      <c r="AD3" s="130"/>
      <c r="AL3" s="161" t="str">
        <f>CONCATENATE(MID(Q3,1,4))</f>
        <v>2017</v>
      </c>
      <c r="AM3" s="161" t="str">
        <f>CONCATENATE(MID(Q3,6,4))</f>
        <v>2018</v>
      </c>
    </row>
    <row r="4" spans="1:75" ht="12.75" x14ac:dyDescent="0.2">
      <c r="A4" s="319"/>
      <c r="B4" s="319"/>
      <c r="C4" s="130"/>
      <c r="D4" s="130"/>
      <c r="E4" s="321"/>
      <c r="F4" s="321"/>
      <c r="G4" s="321"/>
      <c r="H4" s="321"/>
      <c r="I4" s="321"/>
      <c r="J4" s="321"/>
      <c r="K4" s="321"/>
      <c r="L4" s="130"/>
      <c r="M4" s="130"/>
      <c r="N4" s="130"/>
      <c r="O4" s="130"/>
      <c r="P4" s="130"/>
      <c r="Q4" s="130"/>
      <c r="R4" s="130"/>
      <c r="S4" s="130"/>
      <c r="T4" s="130"/>
      <c r="U4" s="130"/>
      <c r="V4" s="130"/>
      <c r="W4" s="130"/>
      <c r="X4" s="130"/>
      <c r="Y4" s="130"/>
      <c r="Z4" s="130"/>
      <c r="AA4" s="130"/>
      <c r="AB4" s="130"/>
      <c r="AC4" s="130"/>
      <c r="AD4" s="130"/>
    </row>
    <row r="5" spans="1:75" ht="12.75" x14ac:dyDescent="0.2">
      <c r="A5" s="132"/>
      <c r="B5" s="132"/>
      <c r="C5" s="132"/>
      <c r="D5" s="132"/>
      <c r="E5" s="132"/>
      <c r="F5" s="133"/>
      <c r="G5" s="133"/>
      <c r="H5" s="132"/>
      <c r="I5" s="132"/>
      <c r="J5" s="132"/>
      <c r="K5" s="132"/>
      <c r="L5" s="132"/>
      <c r="M5" s="132"/>
      <c r="N5" s="132"/>
      <c r="O5" s="132"/>
      <c r="P5" s="132"/>
      <c r="Q5" s="132"/>
      <c r="R5" s="132"/>
      <c r="S5" s="132"/>
      <c r="T5" s="132"/>
      <c r="U5" s="132"/>
      <c r="V5" s="132"/>
      <c r="W5" s="132"/>
      <c r="X5" s="132"/>
      <c r="Y5" s="132"/>
      <c r="Z5" s="132"/>
      <c r="AA5" s="132"/>
      <c r="AB5" s="132"/>
      <c r="AC5" s="132"/>
      <c r="AD5" s="132"/>
    </row>
    <row r="6" spans="1:75" ht="12.75" x14ac:dyDescent="0.2">
      <c r="A6" s="132"/>
      <c r="B6" s="132"/>
      <c r="C6" s="132"/>
      <c r="D6" s="132"/>
      <c r="E6" s="132"/>
      <c r="F6" s="133"/>
      <c r="G6" s="133"/>
      <c r="H6" s="132"/>
      <c r="I6" s="132"/>
      <c r="J6" s="132"/>
      <c r="K6" s="132"/>
      <c r="L6" s="132"/>
      <c r="M6" s="132"/>
      <c r="N6" s="132"/>
      <c r="O6" s="132"/>
      <c r="P6" s="132"/>
      <c r="Q6" s="132"/>
      <c r="R6" s="132"/>
      <c r="S6" s="132"/>
      <c r="T6" s="132"/>
      <c r="U6" s="132"/>
      <c r="V6" s="132"/>
      <c r="W6" s="132"/>
      <c r="X6" s="132"/>
      <c r="Y6" s="132"/>
      <c r="Z6" s="132"/>
      <c r="AA6" s="132"/>
      <c r="AB6" s="132"/>
      <c r="AC6" s="132"/>
      <c r="AD6" s="132"/>
    </row>
    <row r="7" spans="1:75" ht="20.25" x14ac:dyDescent="0.3">
      <c r="A7" s="132"/>
      <c r="B7" s="132"/>
      <c r="C7" s="132"/>
      <c r="D7" s="134" t="s">
        <v>61</v>
      </c>
      <c r="E7" s="132"/>
      <c r="F7" s="133"/>
      <c r="G7" s="133"/>
      <c r="H7" s="132"/>
      <c r="I7" s="132"/>
      <c r="J7" s="132"/>
      <c r="K7" s="132"/>
      <c r="L7" s="132"/>
      <c r="M7" s="132"/>
      <c r="N7" s="132"/>
      <c r="O7" s="132"/>
      <c r="P7" s="132"/>
      <c r="Q7" s="132"/>
      <c r="R7" s="132"/>
      <c r="S7" s="132"/>
      <c r="T7" s="132"/>
      <c r="U7" s="132"/>
      <c r="V7" s="132"/>
      <c r="W7" s="132"/>
      <c r="X7" s="132"/>
      <c r="Y7" s="132"/>
      <c r="Z7" s="132"/>
      <c r="AA7" s="132"/>
      <c r="AB7" s="132"/>
      <c r="AC7" s="132"/>
      <c r="AD7" s="132"/>
    </row>
    <row r="8" spans="1:75" ht="12.75" x14ac:dyDescent="0.2">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L8" s="162"/>
      <c r="AM8" s="162"/>
      <c r="AN8" s="162"/>
      <c r="AO8" s="162"/>
      <c r="AP8" s="162"/>
      <c r="AQ8" s="162"/>
      <c r="AR8" s="162"/>
      <c r="AS8" s="162"/>
      <c r="AT8" s="162"/>
      <c r="AU8" s="162"/>
      <c r="AV8" s="162"/>
      <c r="AW8" s="162"/>
      <c r="AX8" s="162"/>
      <c r="AY8" s="162"/>
      <c r="AZ8" s="162"/>
      <c r="BA8" s="162"/>
      <c r="BB8" s="162"/>
      <c r="BC8" s="162"/>
      <c r="BD8" s="163"/>
      <c r="BE8" s="163"/>
      <c r="BF8" s="163"/>
      <c r="BG8" s="163"/>
      <c r="BH8" s="163"/>
      <c r="BI8" s="163"/>
      <c r="BJ8" s="163"/>
      <c r="BK8" s="163"/>
      <c r="BL8" s="163"/>
      <c r="BM8" s="163"/>
      <c r="BN8" s="163"/>
      <c r="BO8" s="163"/>
      <c r="BP8" s="163"/>
      <c r="BQ8" s="163"/>
      <c r="BR8" s="163"/>
      <c r="BS8" s="163"/>
      <c r="BT8" s="163"/>
      <c r="BV8" s="167"/>
      <c r="BW8" s="168"/>
    </row>
    <row r="9" spans="1:75" ht="19.5" customHeight="1" x14ac:dyDescent="0.2">
      <c r="A9" s="132"/>
      <c r="B9" s="325" t="s">
        <v>62</v>
      </c>
      <c r="C9" s="135"/>
      <c r="D9" s="327" t="s">
        <v>62</v>
      </c>
      <c r="E9" s="329" t="s">
        <v>30</v>
      </c>
      <c r="F9" s="331" t="str">
        <f>CONCATENATE("Juli ",MID(Q3,1,4))</f>
        <v>Juli 2017</v>
      </c>
      <c r="G9" s="332"/>
      <c r="H9" s="331" t="str">
        <f>CONCATENATE("Agts ",MID(Q3,1,4))</f>
        <v>Agts 2017</v>
      </c>
      <c r="I9" s="332"/>
      <c r="J9" s="331" t="str">
        <f>CONCATENATE("Sep ",MID(Q3,1,4))</f>
        <v>Sep 2017</v>
      </c>
      <c r="K9" s="332"/>
      <c r="L9" s="331" t="str">
        <f>CONCATENATE("Okt ",MID(Q3,1,4))</f>
        <v>Okt 2017</v>
      </c>
      <c r="M9" s="332"/>
      <c r="N9" s="331" t="str">
        <f>CONCATENATE("Nov ",MID(Q3,1,4))</f>
        <v>Nov 2017</v>
      </c>
      <c r="O9" s="332"/>
      <c r="P9" s="331" t="str">
        <f>CONCATENATE("Des ",MID(Q3,1,4))</f>
        <v>Des 2017</v>
      </c>
      <c r="Q9" s="332"/>
      <c r="R9" s="331" t="str">
        <f>CONCATENATE("Jan ",MID(Q3,6,4))</f>
        <v>Jan 2018</v>
      </c>
      <c r="S9" s="332"/>
      <c r="T9" s="331" t="str">
        <f>CONCATENATE("Feb ",MID(Q3,6,4))</f>
        <v>Feb 2018</v>
      </c>
      <c r="U9" s="332"/>
      <c r="V9" s="331" t="str">
        <f>CONCATENATE("Mar ",MID(Q3,6,4))</f>
        <v>Mar 2018</v>
      </c>
      <c r="W9" s="332"/>
      <c r="X9" s="331" t="str">
        <f>CONCATENATE("Apr ",MID(Q3,6,4))</f>
        <v>Apr 2018</v>
      </c>
      <c r="Y9" s="332"/>
      <c r="Z9" s="331" t="str">
        <f>CONCATENATE("Mei ",MID(Q3,6,4))</f>
        <v>Mei 2018</v>
      </c>
      <c r="AA9" s="332"/>
      <c r="AB9" s="331" t="str">
        <f>CONCATENATE("Jun ",MID(Q3,6,4))</f>
        <v>Jun 2018</v>
      </c>
      <c r="AC9" s="332"/>
      <c r="AD9" s="132"/>
      <c r="AL9" s="318" t="s">
        <v>65</v>
      </c>
      <c r="AM9" s="318"/>
      <c r="AO9" s="318" t="s">
        <v>66</v>
      </c>
      <c r="AP9" s="318"/>
      <c r="AR9" s="318" t="s">
        <v>67</v>
      </c>
      <c r="AS9" s="318"/>
      <c r="AU9" s="318" t="s">
        <v>68</v>
      </c>
      <c r="AV9" s="318"/>
      <c r="AX9" s="318" t="s">
        <v>69</v>
      </c>
      <c r="AY9" s="318"/>
      <c r="BA9" s="318" t="s">
        <v>70</v>
      </c>
      <c r="BB9" s="318"/>
      <c r="BD9" s="318" t="s">
        <v>71</v>
      </c>
      <c r="BE9" s="318"/>
      <c r="BG9" s="318" t="s">
        <v>72</v>
      </c>
      <c r="BH9" s="318"/>
      <c r="BJ9" s="318" t="s">
        <v>73</v>
      </c>
      <c r="BK9" s="318"/>
      <c r="BM9" s="318" t="s">
        <v>74</v>
      </c>
      <c r="BN9" s="318"/>
      <c r="BP9" s="318" t="s">
        <v>75</v>
      </c>
      <c r="BQ9" s="318"/>
      <c r="BS9" s="318" t="s">
        <v>76</v>
      </c>
      <c r="BT9" s="318"/>
    </row>
    <row r="10" spans="1:75" ht="18" customHeight="1" x14ac:dyDescent="0.2">
      <c r="A10" s="132"/>
      <c r="B10" s="326"/>
      <c r="C10" s="136"/>
      <c r="D10" s="328"/>
      <c r="E10" s="330"/>
      <c r="F10" s="137" t="s">
        <v>63</v>
      </c>
      <c r="G10" s="138" t="s">
        <v>64</v>
      </c>
      <c r="H10" s="137" t="s">
        <v>63</v>
      </c>
      <c r="I10" s="138" t="s">
        <v>64</v>
      </c>
      <c r="J10" s="137" t="s">
        <v>63</v>
      </c>
      <c r="K10" s="138" t="s">
        <v>64</v>
      </c>
      <c r="L10" s="137" t="s">
        <v>63</v>
      </c>
      <c r="M10" s="138" t="s">
        <v>64</v>
      </c>
      <c r="N10" s="137" t="s">
        <v>63</v>
      </c>
      <c r="O10" s="138" t="s">
        <v>64</v>
      </c>
      <c r="P10" s="137" t="s">
        <v>63</v>
      </c>
      <c r="Q10" s="138" t="s">
        <v>64</v>
      </c>
      <c r="R10" s="137" t="s">
        <v>63</v>
      </c>
      <c r="S10" s="138" t="s">
        <v>64</v>
      </c>
      <c r="T10" s="137" t="s">
        <v>63</v>
      </c>
      <c r="U10" s="138" t="s">
        <v>64</v>
      </c>
      <c r="V10" s="137" t="s">
        <v>63</v>
      </c>
      <c r="W10" s="138" t="s">
        <v>64</v>
      </c>
      <c r="X10" s="137" t="s">
        <v>63</v>
      </c>
      <c r="Y10" s="138" t="s">
        <v>64</v>
      </c>
      <c r="Z10" s="137" t="s">
        <v>63</v>
      </c>
      <c r="AA10" s="138" t="s">
        <v>64</v>
      </c>
      <c r="AB10" s="137" t="s">
        <v>63</v>
      </c>
      <c r="AC10" s="138" t="s">
        <v>64</v>
      </c>
      <c r="AD10" s="132"/>
      <c r="AL10" s="161" t="s">
        <v>63</v>
      </c>
      <c r="AM10" s="161" t="s">
        <v>64</v>
      </c>
      <c r="AO10" s="161" t="s">
        <v>63</v>
      </c>
      <c r="AP10" s="161" t="s">
        <v>64</v>
      </c>
      <c r="AR10" s="161" t="s">
        <v>63</v>
      </c>
      <c r="AS10" s="161" t="s">
        <v>64</v>
      </c>
      <c r="AU10" s="161" t="s">
        <v>63</v>
      </c>
      <c r="AV10" s="161" t="s">
        <v>64</v>
      </c>
      <c r="AX10" s="161" t="s">
        <v>63</v>
      </c>
      <c r="AY10" s="161" t="s">
        <v>64</v>
      </c>
      <c r="BA10" s="161" t="s">
        <v>63</v>
      </c>
      <c r="BB10" s="161" t="s">
        <v>64</v>
      </c>
      <c r="BD10" s="163" t="s">
        <v>63</v>
      </c>
      <c r="BE10" s="161" t="s">
        <v>64</v>
      </c>
      <c r="BG10" s="161" t="s">
        <v>63</v>
      </c>
      <c r="BH10" s="161" t="s">
        <v>64</v>
      </c>
      <c r="BJ10" s="161" t="s">
        <v>63</v>
      </c>
      <c r="BK10" s="161" t="s">
        <v>64</v>
      </c>
      <c r="BM10" s="161" t="s">
        <v>63</v>
      </c>
      <c r="BN10" s="161" t="s">
        <v>64</v>
      </c>
      <c r="BP10" s="161" t="s">
        <v>63</v>
      </c>
      <c r="BQ10" s="161" t="s">
        <v>64</v>
      </c>
      <c r="BS10" s="161" t="s">
        <v>63</v>
      </c>
      <c r="BT10" s="161" t="s">
        <v>64</v>
      </c>
    </row>
    <row r="11" spans="1:75" ht="14.45" customHeight="1" x14ac:dyDescent="0.2">
      <c r="A11" s="132"/>
      <c r="B11" s="139">
        <v>1</v>
      </c>
      <c r="C11" s="140">
        <v>1</v>
      </c>
      <c r="D11" s="333">
        <f>IF(OR(E11=0,E11=""),0,C11)</f>
        <v>1</v>
      </c>
      <c r="E11" s="335" t="s">
        <v>142</v>
      </c>
      <c r="F11" s="141"/>
      <c r="G11" s="142"/>
      <c r="H11" s="143">
        <v>17</v>
      </c>
      <c r="I11" s="142">
        <v>17</v>
      </c>
      <c r="J11" s="143"/>
      <c r="K11" s="142"/>
      <c r="L11" s="143"/>
      <c r="M11" s="142"/>
      <c r="N11" s="143"/>
      <c r="O11" s="142"/>
      <c r="P11" s="143">
        <v>25</v>
      </c>
      <c r="Q11" s="142">
        <v>25</v>
      </c>
      <c r="R11" s="143">
        <v>1</v>
      </c>
      <c r="S11" s="142">
        <v>1</v>
      </c>
      <c r="T11" s="143"/>
      <c r="U11" s="142"/>
      <c r="V11" s="143"/>
      <c r="W11" s="142"/>
      <c r="X11" s="143"/>
      <c r="Y11" s="142"/>
      <c r="Z11" s="143"/>
      <c r="AA11" s="142"/>
      <c r="AB11" s="143"/>
      <c r="AC11" s="142"/>
      <c r="AD11" s="132"/>
      <c r="AH11" s="144">
        <v>1</v>
      </c>
      <c r="AI11" s="144">
        <v>1</v>
      </c>
      <c r="AJ11" s="144">
        <v>1</v>
      </c>
      <c r="AL11" s="161">
        <f>F11</f>
        <v>0</v>
      </c>
      <c r="AM11" s="161">
        <f>G11</f>
        <v>0</v>
      </c>
      <c r="AO11" s="161">
        <f t="shared" ref="AO11:AP11" si="0">H11</f>
        <v>17</v>
      </c>
      <c r="AP11" s="161">
        <f t="shared" si="0"/>
        <v>17</v>
      </c>
      <c r="AR11" s="161">
        <f>J11</f>
        <v>0</v>
      </c>
      <c r="AS11" s="161">
        <f>K11</f>
        <v>0</v>
      </c>
      <c r="AU11" s="161">
        <f>L11</f>
        <v>0</v>
      </c>
      <c r="AV11" s="161">
        <f>M11</f>
        <v>0</v>
      </c>
      <c r="AX11" s="161">
        <f>N11</f>
        <v>0</v>
      </c>
      <c r="AY11" s="161">
        <f>O11</f>
        <v>0</v>
      </c>
      <c r="BA11" s="161">
        <f>P11</f>
        <v>25</v>
      </c>
      <c r="BB11" s="161">
        <f>Q11</f>
        <v>25</v>
      </c>
      <c r="BD11" s="161">
        <f>R11</f>
        <v>1</v>
      </c>
      <c r="BE11" s="161">
        <f>S11</f>
        <v>1</v>
      </c>
      <c r="BG11" s="161">
        <f>T11</f>
        <v>0</v>
      </c>
      <c r="BH11" s="161">
        <f>U11</f>
        <v>0</v>
      </c>
      <c r="BJ11" s="161">
        <f>V11</f>
        <v>0</v>
      </c>
      <c r="BK11" s="161">
        <f>W11</f>
        <v>0</v>
      </c>
      <c r="BM11" s="161">
        <f>X11</f>
        <v>0</v>
      </c>
      <c r="BN11" s="161">
        <f>Y11</f>
        <v>0</v>
      </c>
      <c r="BP11" s="161">
        <f>Z11</f>
        <v>0</v>
      </c>
      <c r="BQ11" s="161">
        <f>AA11</f>
        <v>0</v>
      </c>
      <c r="BS11" s="161">
        <f>AB11</f>
        <v>0</v>
      </c>
      <c r="BT11" s="161">
        <f>AC11</f>
        <v>0</v>
      </c>
      <c r="BU11" s="144">
        <f>BT11-BS11</f>
        <v>0</v>
      </c>
    </row>
    <row r="12" spans="1:75" ht="14.45" customHeight="1" x14ac:dyDescent="0.2">
      <c r="A12" s="132"/>
      <c r="B12" s="145">
        <v>2</v>
      </c>
      <c r="C12" s="140">
        <v>2</v>
      </c>
      <c r="D12" s="334"/>
      <c r="E12" s="336"/>
      <c r="F12" s="146"/>
      <c r="G12" s="147"/>
      <c r="H12" s="148"/>
      <c r="I12" s="147"/>
      <c r="J12" s="148"/>
      <c r="K12" s="147"/>
      <c r="L12" s="148"/>
      <c r="M12" s="147"/>
      <c r="N12" s="148"/>
      <c r="O12" s="147"/>
      <c r="P12" s="148"/>
      <c r="Q12" s="147"/>
      <c r="R12" s="148"/>
      <c r="S12" s="147"/>
      <c r="T12" s="148"/>
      <c r="U12" s="147"/>
      <c r="V12" s="148"/>
      <c r="W12" s="147"/>
      <c r="X12" s="148"/>
      <c r="Y12" s="147"/>
      <c r="Z12" s="148"/>
      <c r="AA12" s="147"/>
      <c r="AB12" s="148"/>
      <c r="AC12" s="147"/>
      <c r="AD12" s="132"/>
      <c r="AH12" s="144">
        <v>2</v>
      </c>
      <c r="AI12" s="144">
        <v>2</v>
      </c>
      <c r="AJ12" s="144">
        <v>2</v>
      </c>
      <c r="AL12" s="161">
        <f t="shared" ref="AL12:AL41" si="1">F12</f>
        <v>0</v>
      </c>
      <c r="AM12" s="161">
        <f t="shared" ref="AM12:AM41" si="2">G12</f>
        <v>0</v>
      </c>
      <c r="AO12" s="161">
        <f t="shared" ref="AO12:AO41" si="3">H12</f>
        <v>0</v>
      </c>
      <c r="AP12" s="161">
        <f t="shared" ref="AP12:AP41" si="4">I12</f>
        <v>0</v>
      </c>
      <c r="AR12" s="161">
        <f t="shared" ref="AR12:AR41" si="5">J12</f>
        <v>0</v>
      </c>
      <c r="AS12" s="161">
        <f t="shared" ref="AS12:AS41" si="6">K12</f>
        <v>0</v>
      </c>
      <c r="AU12" s="161">
        <f t="shared" ref="AU12:AU41" si="7">L12</f>
        <v>0</v>
      </c>
      <c r="AV12" s="161">
        <f t="shared" ref="AV12:AV41" si="8">M12</f>
        <v>0</v>
      </c>
      <c r="AX12" s="161">
        <f t="shared" ref="AX12:AX41" si="9">N12</f>
        <v>0</v>
      </c>
      <c r="AY12" s="161">
        <f t="shared" ref="AY12:AY41" si="10">O12</f>
        <v>0</v>
      </c>
      <c r="BA12" s="161">
        <f t="shared" ref="BA12:BA41" si="11">P12</f>
        <v>0</v>
      </c>
      <c r="BB12" s="161">
        <f t="shared" ref="BB12:BB41" si="12">Q12</f>
        <v>0</v>
      </c>
      <c r="BD12" s="161">
        <f t="shared" ref="BD12:BD41" si="13">R12</f>
        <v>0</v>
      </c>
      <c r="BE12" s="161">
        <f t="shared" ref="BE12:BE41" si="14">S12</f>
        <v>0</v>
      </c>
      <c r="BG12" s="161">
        <f t="shared" ref="BG12:BG41" si="15">T12</f>
        <v>0</v>
      </c>
      <c r="BH12" s="161">
        <f t="shared" ref="BH12:BH41" si="16">U12</f>
        <v>0</v>
      </c>
      <c r="BJ12" s="161">
        <f t="shared" ref="BJ12:BJ41" si="17">V12</f>
        <v>0</v>
      </c>
      <c r="BK12" s="161">
        <f t="shared" ref="BK12:BK41" si="18">W12</f>
        <v>0</v>
      </c>
      <c r="BM12" s="161">
        <f t="shared" ref="BM12:BM41" si="19">X12</f>
        <v>0</v>
      </c>
      <c r="BN12" s="161">
        <f t="shared" ref="BN12:BN41" si="20">Y12</f>
        <v>0</v>
      </c>
      <c r="BP12" s="161">
        <f t="shared" ref="BP12:BP41" si="21">Z12</f>
        <v>0</v>
      </c>
      <c r="BQ12" s="161">
        <f t="shared" ref="BQ12:BQ41" si="22">AA12</f>
        <v>0</v>
      </c>
      <c r="BS12" s="161">
        <f t="shared" ref="BS12:BS41" si="23">AB12</f>
        <v>0</v>
      </c>
      <c r="BT12" s="161">
        <f t="shared" ref="BT12:BT41" si="24">AC12</f>
        <v>0</v>
      </c>
      <c r="BU12" s="144">
        <f t="shared" ref="BU12:BU41" si="25">BT12-BS12</f>
        <v>0</v>
      </c>
    </row>
    <row r="13" spans="1:75" ht="14.45" customHeight="1" x14ac:dyDescent="0.2">
      <c r="A13" s="132"/>
      <c r="B13" s="145">
        <v>3</v>
      </c>
      <c r="C13" s="140">
        <v>3</v>
      </c>
      <c r="D13" s="149">
        <f t="shared" ref="D13:D41" si="26">IF(OR(E13=0,E13=""),0,C13)</f>
        <v>3</v>
      </c>
      <c r="E13" s="150" t="s">
        <v>143</v>
      </c>
      <c r="F13" s="146"/>
      <c r="G13" s="147"/>
      <c r="H13" s="148"/>
      <c r="I13" s="147"/>
      <c r="J13" s="148"/>
      <c r="K13" s="147"/>
      <c r="L13" s="148"/>
      <c r="M13" s="147"/>
      <c r="N13" s="148"/>
      <c r="O13" s="147"/>
      <c r="P13" s="148"/>
      <c r="Q13" s="147"/>
      <c r="R13" s="148"/>
      <c r="S13" s="147"/>
      <c r="T13" s="148"/>
      <c r="U13" s="147"/>
      <c r="V13" s="148"/>
      <c r="W13" s="147"/>
      <c r="X13" s="148"/>
      <c r="Y13" s="147"/>
      <c r="Z13" s="148"/>
      <c r="AA13" s="147"/>
      <c r="AB13" s="148"/>
      <c r="AC13" s="147"/>
      <c r="AD13" s="132"/>
      <c r="AH13" s="144">
        <v>3</v>
      </c>
      <c r="AI13" s="144">
        <v>3</v>
      </c>
      <c r="AJ13" s="144">
        <v>3</v>
      </c>
      <c r="AL13" s="161">
        <f t="shared" si="1"/>
        <v>0</v>
      </c>
      <c r="AM13" s="161">
        <f t="shared" si="2"/>
        <v>0</v>
      </c>
      <c r="AO13" s="161">
        <f t="shared" si="3"/>
        <v>0</v>
      </c>
      <c r="AP13" s="161">
        <f t="shared" si="4"/>
        <v>0</v>
      </c>
      <c r="AR13" s="161">
        <f t="shared" si="5"/>
        <v>0</v>
      </c>
      <c r="AS13" s="161">
        <f t="shared" si="6"/>
        <v>0</v>
      </c>
      <c r="AU13" s="161">
        <f t="shared" si="7"/>
        <v>0</v>
      </c>
      <c r="AV13" s="161">
        <f t="shared" si="8"/>
        <v>0</v>
      </c>
      <c r="AX13" s="161">
        <f t="shared" si="9"/>
        <v>0</v>
      </c>
      <c r="AY13" s="161">
        <f t="shared" si="10"/>
        <v>0</v>
      </c>
      <c r="BA13" s="161">
        <f t="shared" si="11"/>
        <v>0</v>
      </c>
      <c r="BB13" s="161">
        <f t="shared" si="12"/>
        <v>0</v>
      </c>
      <c r="BD13" s="161">
        <f t="shared" si="13"/>
        <v>0</v>
      </c>
      <c r="BE13" s="161">
        <f t="shared" si="14"/>
        <v>0</v>
      </c>
      <c r="BG13" s="161">
        <f t="shared" si="15"/>
        <v>0</v>
      </c>
      <c r="BH13" s="161">
        <f t="shared" si="16"/>
        <v>0</v>
      </c>
      <c r="BJ13" s="161">
        <f t="shared" si="17"/>
        <v>0</v>
      </c>
      <c r="BK13" s="161">
        <f t="shared" si="18"/>
        <v>0</v>
      </c>
      <c r="BM13" s="161">
        <f t="shared" si="19"/>
        <v>0</v>
      </c>
      <c r="BN13" s="161">
        <f t="shared" si="20"/>
        <v>0</v>
      </c>
      <c r="BP13" s="161">
        <f t="shared" si="21"/>
        <v>0</v>
      </c>
      <c r="BQ13" s="161">
        <f t="shared" si="22"/>
        <v>0</v>
      </c>
      <c r="BS13" s="161">
        <f t="shared" si="23"/>
        <v>0</v>
      </c>
      <c r="BT13" s="161">
        <f t="shared" si="24"/>
        <v>0</v>
      </c>
      <c r="BU13" s="144">
        <f t="shared" si="25"/>
        <v>0</v>
      </c>
    </row>
    <row r="14" spans="1:75" ht="14.45" customHeight="1" x14ac:dyDescent="0.2">
      <c r="A14" s="132"/>
      <c r="B14" s="145">
        <v>4</v>
      </c>
      <c r="C14" s="140">
        <v>4</v>
      </c>
      <c r="D14" s="149">
        <f t="shared" si="26"/>
        <v>4</v>
      </c>
      <c r="E14" s="150" t="s">
        <v>144</v>
      </c>
      <c r="F14" s="146"/>
      <c r="G14" s="147"/>
      <c r="H14" s="148"/>
      <c r="I14" s="147"/>
      <c r="J14" s="148"/>
      <c r="K14" s="147"/>
      <c r="L14" s="148"/>
      <c r="M14" s="147"/>
      <c r="N14" s="148"/>
      <c r="O14" s="147"/>
      <c r="P14" s="148"/>
      <c r="Q14" s="147"/>
      <c r="R14" s="148"/>
      <c r="S14" s="147"/>
      <c r="T14" s="148"/>
      <c r="U14" s="147"/>
      <c r="V14" s="148"/>
      <c r="W14" s="147"/>
      <c r="X14" s="148"/>
      <c r="Y14" s="147"/>
      <c r="Z14" s="148"/>
      <c r="AA14" s="147"/>
      <c r="AB14" s="148"/>
      <c r="AC14" s="147"/>
      <c r="AD14" s="132"/>
      <c r="AH14" s="144">
        <v>4</v>
      </c>
      <c r="AI14" s="144">
        <v>4</v>
      </c>
      <c r="AJ14" s="144">
        <v>4</v>
      </c>
      <c r="AL14" s="161">
        <f t="shared" si="1"/>
        <v>0</v>
      </c>
      <c r="AM14" s="161">
        <f t="shared" si="2"/>
        <v>0</v>
      </c>
      <c r="AO14" s="161">
        <f t="shared" si="3"/>
        <v>0</v>
      </c>
      <c r="AP14" s="161">
        <f t="shared" si="4"/>
        <v>0</v>
      </c>
      <c r="AR14" s="161">
        <f t="shared" si="5"/>
        <v>0</v>
      </c>
      <c r="AS14" s="161">
        <f t="shared" si="6"/>
        <v>0</v>
      </c>
      <c r="AU14" s="161">
        <f t="shared" si="7"/>
        <v>0</v>
      </c>
      <c r="AV14" s="161">
        <f t="shared" si="8"/>
        <v>0</v>
      </c>
      <c r="AX14" s="161">
        <f t="shared" si="9"/>
        <v>0</v>
      </c>
      <c r="AY14" s="161">
        <f t="shared" si="10"/>
        <v>0</v>
      </c>
      <c r="BA14" s="161">
        <f t="shared" si="11"/>
        <v>0</v>
      </c>
      <c r="BB14" s="161">
        <f t="shared" si="12"/>
        <v>0</v>
      </c>
      <c r="BD14" s="161">
        <f t="shared" si="13"/>
        <v>0</v>
      </c>
      <c r="BE14" s="161">
        <f t="shared" si="14"/>
        <v>0</v>
      </c>
      <c r="BG14" s="161">
        <f t="shared" si="15"/>
        <v>0</v>
      </c>
      <c r="BH14" s="161">
        <f t="shared" si="16"/>
        <v>0</v>
      </c>
      <c r="BJ14" s="161">
        <f t="shared" si="17"/>
        <v>0</v>
      </c>
      <c r="BK14" s="161">
        <f t="shared" si="18"/>
        <v>0</v>
      </c>
      <c r="BM14" s="161">
        <f t="shared" si="19"/>
        <v>0</v>
      </c>
      <c r="BN14" s="161">
        <f t="shared" si="20"/>
        <v>0</v>
      </c>
      <c r="BP14" s="161">
        <f t="shared" si="21"/>
        <v>0</v>
      </c>
      <c r="BQ14" s="161">
        <f t="shared" si="22"/>
        <v>0</v>
      </c>
      <c r="BS14" s="161">
        <f t="shared" si="23"/>
        <v>0</v>
      </c>
      <c r="BT14" s="161">
        <f t="shared" si="24"/>
        <v>0</v>
      </c>
      <c r="BU14" s="144">
        <f t="shared" si="25"/>
        <v>0</v>
      </c>
    </row>
    <row r="15" spans="1:75" ht="14.45" customHeight="1" x14ac:dyDescent="0.2">
      <c r="A15" s="132"/>
      <c r="B15" s="145">
        <v>5</v>
      </c>
      <c r="C15" s="140">
        <v>5</v>
      </c>
      <c r="D15" s="149">
        <f t="shared" si="26"/>
        <v>5</v>
      </c>
      <c r="E15" s="150" t="s">
        <v>145</v>
      </c>
      <c r="F15" s="146"/>
      <c r="G15" s="147"/>
      <c r="H15" s="148"/>
      <c r="I15" s="147"/>
      <c r="J15" s="148"/>
      <c r="K15" s="147"/>
      <c r="L15" s="148"/>
      <c r="M15" s="147"/>
      <c r="N15" s="148"/>
      <c r="O15" s="147"/>
      <c r="P15" s="148"/>
      <c r="Q15" s="147"/>
      <c r="R15" s="148"/>
      <c r="S15" s="147"/>
      <c r="T15" s="148"/>
      <c r="U15" s="147"/>
      <c r="V15" s="148"/>
      <c r="W15" s="147"/>
      <c r="X15" s="148"/>
      <c r="Y15" s="147"/>
      <c r="Z15" s="148"/>
      <c r="AA15" s="147"/>
      <c r="AB15" s="148"/>
      <c r="AC15" s="147"/>
      <c r="AD15" s="132"/>
      <c r="AH15" s="144">
        <v>5</v>
      </c>
      <c r="AI15" s="144">
        <v>5</v>
      </c>
      <c r="AJ15" s="144">
        <v>5</v>
      </c>
      <c r="AL15" s="161">
        <f t="shared" si="1"/>
        <v>0</v>
      </c>
      <c r="AM15" s="161">
        <f t="shared" si="2"/>
        <v>0</v>
      </c>
      <c r="AO15" s="161">
        <f t="shared" si="3"/>
        <v>0</v>
      </c>
      <c r="AP15" s="161">
        <f t="shared" si="4"/>
        <v>0</v>
      </c>
      <c r="AR15" s="161">
        <f t="shared" si="5"/>
        <v>0</v>
      </c>
      <c r="AS15" s="161">
        <f t="shared" si="6"/>
        <v>0</v>
      </c>
      <c r="AU15" s="161">
        <f t="shared" si="7"/>
        <v>0</v>
      </c>
      <c r="AV15" s="161">
        <f t="shared" si="8"/>
        <v>0</v>
      </c>
      <c r="AX15" s="161">
        <f t="shared" si="9"/>
        <v>0</v>
      </c>
      <c r="AY15" s="161">
        <f t="shared" si="10"/>
        <v>0</v>
      </c>
      <c r="BA15" s="161">
        <f t="shared" si="11"/>
        <v>0</v>
      </c>
      <c r="BB15" s="161">
        <f t="shared" si="12"/>
        <v>0</v>
      </c>
      <c r="BD15" s="161">
        <f t="shared" si="13"/>
        <v>0</v>
      </c>
      <c r="BE15" s="161">
        <f t="shared" si="14"/>
        <v>0</v>
      </c>
      <c r="BG15" s="161">
        <f t="shared" si="15"/>
        <v>0</v>
      </c>
      <c r="BH15" s="161">
        <f t="shared" si="16"/>
        <v>0</v>
      </c>
      <c r="BJ15" s="161">
        <f t="shared" si="17"/>
        <v>0</v>
      </c>
      <c r="BK15" s="161">
        <f t="shared" si="18"/>
        <v>0</v>
      </c>
      <c r="BM15" s="161">
        <f t="shared" si="19"/>
        <v>0</v>
      </c>
      <c r="BN15" s="161">
        <f t="shared" si="20"/>
        <v>0</v>
      </c>
      <c r="BP15" s="161">
        <f t="shared" si="21"/>
        <v>0</v>
      </c>
      <c r="BQ15" s="161">
        <f t="shared" si="22"/>
        <v>0</v>
      </c>
      <c r="BS15" s="161">
        <f t="shared" si="23"/>
        <v>0</v>
      </c>
      <c r="BT15" s="161">
        <f t="shared" si="24"/>
        <v>0</v>
      </c>
      <c r="BU15" s="144">
        <f t="shared" si="25"/>
        <v>0</v>
      </c>
    </row>
    <row r="16" spans="1:75" ht="14.45" customHeight="1" x14ac:dyDescent="0.2">
      <c r="A16" s="132"/>
      <c r="B16" s="145">
        <v>6</v>
      </c>
      <c r="C16" s="140">
        <v>6</v>
      </c>
      <c r="D16" s="149">
        <f t="shared" si="26"/>
        <v>6</v>
      </c>
      <c r="E16" s="150" t="s">
        <v>146</v>
      </c>
      <c r="F16" s="146"/>
      <c r="G16" s="147"/>
      <c r="H16" s="148"/>
      <c r="I16" s="147"/>
      <c r="J16" s="148"/>
      <c r="K16" s="147"/>
      <c r="L16" s="148"/>
      <c r="M16" s="147"/>
      <c r="N16" s="148"/>
      <c r="O16" s="147"/>
      <c r="P16" s="148"/>
      <c r="Q16" s="147"/>
      <c r="R16" s="148"/>
      <c r="S16" s="147"/>
      <c r="T16" s="148"/>
      <c r="U16" s="147"/>
      <c r="V16" s="148"/>
      <c r="W16" s="147"/>
      <c r="X16" s="148"/>
      <c r="Y16" s="147"/>
      <c r="Z16" s="148"/>
      <c r="AA16" s="147"/>
      <c r="AB16" s="148"/>
      <c r="AC16" s="147"/>
      <c r="AD16" s="132"/>
      <c r="AH16" s="144">
        <v>6</v>
      </c>
      <c r="AI16" s="144">
        <v>6</v>
      </c>
      <c r="AJ16" s="144">
        <v>6</v>
      </c>
      <c r="AL16" s="161">
        <f t="shared" si="1"/>
        <v>0</v>
      </c>
      <c r="AM16" s="161">
        <f t="shared" si="2"/>
        <v>0</v>
      </c>
      <c r="AO16" s="161">
        <f t="shared" si="3"/>
        <v>0</v>
      </c>
      <c r="AP16" s="161">
        <f t="shared" si="4"/>
        <v>0</v>
      </c>
      <c r="AR16" s="161">
        <f t="shared" si="5"/>
        <v>0</v>
      </c>
      <c r="AS16" s="161">
        <f t="shared" si="6"/>
        <v>0</v>
      </c>
      <c r="AU16" s="161">
        <f t="shared" si="7"/>
        <v>0</v>
      </c>
      <c r="AV16" s="161">
        <f t="shared" si="8"/>
        <v>0</v>
      </c>
      <c r="AX16" s="161">
        <f t="shared" si="9"/>
        <v>0</v>
      </c>
      <c r="AY16" s="161">
        <f t="shared" si="10"/>
        <v>0</v>
      </c>
      <c r="BA16" s="161">
        <f t="shared" si="11"/>
        <v>0</v>
      </c>
      <c r="BB16" s="161">
        <f t="shared" si="12"/>
        <v>0</v>
      </c>
      <c r="BD16" s="161">
        <f t="shared" si="13"/>
        <v>0</v>
      </c>
      <c r="BE16" s="161">
        <f t="shared" si="14"/>
        <v>0</v>
      </c>
      <c r="BG16" s="161">
        <f t="shared" si="15"/>
        <v>0</v>
      </c>
      <c r="BH16" s="161">
        <f t="shared" si="16"/>
        <v>0</v>
      </c>
      <c r="BJ16" s="161">
        <f t="shared" si="17"/>
        <v>0</v>
      </c>
      <c r="BK16" s="161">
        <f t="shared" si="18"/>
        <v>0</v>
      </c>
      <c r="BM16" s="161">
        <f t="shared" si="19"/>
        <v>0</v>
      </c>
      <c r="BN16" s="161">
        <f t="shared" si="20"/>
        <v>0</v>
      </c>
      <c r="BP16" s="161">
        <f t="shared" si="21"/>
        <v>0</v>
      </c>
      <c r="BQ16" s="161">
        <f t="shared" si="22"/>
        <v>0</v>
      </c>
      <c r="BS16" s="161">
        <f t="shared" si="23"/>
        <v>0</v>
      </c>
      <c r="BT16" s="161">
        <f t="shared" si="24"/>
        <v>0</v>
      </c>
      <c r="BU16" s="144">
        <f t="shared" si="25"/>
        <v>0</v>
      </c>
    </row>
    <row r="17" spans="1:73" ht="14.45" customHeight="1" x14ac:dyDescent="0.2">
      <c r="A17" s="132"/>
      <c r="B17" s="145">
        <v>7</v>
      </c>
      <c r="C17" s="140">
        <v>7</v>
      </c>
      <c r="D17" s="149">
        <f t="shared" si="26"/>
        <v>7</v>
      </c>
      <c r="E17" s="150" t="s">
        <v>147</v>
      </c>
      <c r="F17" s="146"/>
      <c r="G17" s="147"/>
      <c r="H17" s="148"/>
      <c r="I17" s="147"/>
      <c r="J17" s="148"/>
      <c r="K17" s="147"/>
      <c r="L17" s="148"/>
      <c r="M17" s="147"/>
      <c r="N17" s="148"/>
      <c r="O17" s="147"/>
      <c r="P17" s="148"/>
      <c r="Q17" s="147"/>
      <c r="R17" s="148"/>
      <c r="S17" s="147"/>
      <c r="T17" s="148"/>
      <c r="U17" s="147"/>
      <c r="V17" s="148"/>
      <c r="W17" s="147"/>
      <c r="X17" s="148"/>
      <c r="Y17" s="147"/>
      <c r="Z17" s="148"/>
      <c r="AA17" s="147"/>
      <c r="AB17" s="148"/>
      <c r="AC17" s="147"/>
      <c r="AD17" s="132"/>
      <c r="AH17" s="144">
        <v>7</v>
      </c>
      <c r="AI17" s="144">
        <v>7</v>
      </c>
      <c r="AJ17" s="144">
        <v>7</v>
      </c>
      <c r="AL17" s="161">
        <f t="shared" si="1"/>
        <v>0</v>
      </c>
      <c r="AM17" s="161">
        <f t="shared" si="2"/>
        <v>0</v>
      </c>
      <c r="AO17" s="161">
        <f t="shared" si="3"/>
        <v>0</v>
      </c>
      <c r="AP17" s="161">
        <f t="shared" si="4"/>
        <v>0</v>
      </c>
      <c r="AR17" s="161">
        <f t="shared" si="5"/>
        <v>0</v>
      </c>
      <c r="AS17" s="161">
        <f t="shared" si="6"/>
        <v>0</v>
      </c>
      <c r="AU17" s="161">
        <f t="shared" si="7"/>
        <v>0</v>
      </c>
      <c r="AV17" s="161">
        <f t="shared" si="8"/>
        <v>0</v>
      </c>
      <c r="AX17" s="161">
        <f t="shared" si="9"/>
        <v>0</v>
      </c>
      <c r="AY17" s="161">
        <f t="shared" si="10"/>
        <v>0</v>
      </c>
      <c r="BA17" s="161">
        <f t="shared" si="11"/>
        <v>0</v>
      </c>
      <c r="BB17" s="161">
        <f t="shared" si="12"/>
        <v>0</v>
      </c>
      <c r="BD17" s="161">
        <f t="shared" si="13"/>
        <v>0</v>
      </c>
      <c r="BE17" s="161">
        <f t="shared" si="14"/>
        <v>0</v>
      </c>
      <c r="BG17" s="161">
        <f t="shared" si="15"/>
        <v>0</v>
      </c>
      <c r="BH17" s="161">
        <f t="shared" si="16"/>
        <v>0</v>
      </c>
      <c r="BJ17" s="161">
        <f t="shared" si="17"/>
        <v>0</v>
      </c>
      <c r="BK17" s="161">
        <f t="shared" si="18"/>
        <v>0</v>
      </c>
      <c r="BM17" s="161">
        <f t="shared" si="19"/>
        <v>0</v>
      </c>
      <c r="BN17" s="161">
        <f t="shared" si="20"/>
        <v>0</v>
      </c>
      <c r="BP17" s="161">
        <f t="shared" si="21"/>
        <v>0</v>
      </c>
      <c r="BQ17" s="161">
        <f t="shared" si="22"/>
        <v>0</v>
      </c>
      <c r="BS17" s="161">
        <f t="shared" si="23"/>
        <v>0</v>
      </c>
      <c r="BT17" s="161">
        <f t="shared" si="24"/>
        <v>0</v>
      </c>
      <c r="BU17" s="144">
        <f t="shared" si="25"/>
        <v>0</v>
      </c>
    </row>
    <row r="18" spans="1:73" ht="14.45" customHeight="1" x14ac:dyDescent="0.2">
      <c r="A18" s="132"/>
      <c r="B18" s="145">
        <v>8</v>
      </c>
      <c r="C18" s="140">
        <v>8</v>
      </c>
      <c r="D18" s="151">
        <f t="shared" si="26"/>
        <v>8</v>
      </c>
      <c r="E18" s="150" t="s">
        <v>148</v>
      </c>
      <c r="F18" s="146"/>
      <c r="G18" s="147"/>
      <c r="H18" s="148"/>
      <c r="I18" s="147"/>
      <c r="J18" s="148"/>
      <c r="K18" s="147"/>
      <c r="L18" s="148"/>
      <c r="M18" s="147"/>
      <c r="N18" s="148"/>
      <c r="O18" s="152"/>
      <c r="P18" s="148"/>
      <c r="Q18" s="147"/>
      <c r="R18" s="148"/>
      <c r="S18" s="147"/>
      <c r="T18" s="148"/>
      <c r="U18" s="147"/>
      <c r="V18" s="148"/>
      <c r="W18" s="147"/>
      <c r="X18" s="148"/>
      <c r="Y18" s="147"/>
      <c r="Z18" s="148"/>
      <c r="AA18" s="147"/>
      <c r="AB18" s="148"/>
      <c r="AC18" s="147"/>
      <c r="AD18" s="132"/>
      <c r="AH18" s="144"/>
      <c r="AI18" s="144"/>
      <c r="AJ18" s="144"/>
      <c r="AL18" s="161">
        <f t="shared" si="1"/>
        <v>0</v>
      </c>
      <c r="AM18" s="161">
        <f t="shared" si="2"/>
        <v>0</v>
      </c>
      <c r="AO18" s="161">
        <f t="shared" si="3"/>
        <v>0</v>
      </c>
      <c r="AP18" s="161">
        <f t="shared" si="4"/>
        <v>0</v>
      </c>
      <c r="AR18" s="161">
        <f t="shared" si="5"/>
        <v>0</v>
      </c>
      <c r="AS18" s="161">
        <f t="shared" si="6"/>
        <v>0</v>
      </c>
      <c r="AU18" s="161">
        <f t="shared" si="7"/>
        <v>0</v>
      </c>
      <c r="AV18" s="161">
        <f t="shared" si="8"/>
        <v>0</v>
      </c>
      <c r="AX18" s="161">
        <f t="shared" si="9"/>
        <v>0</v>
      </c>
      <c r="AY18" s="161">
        <f t="shared" si="10"/>
        <v>0</v>
      </c>
      <c r="BA18" s="161">
        <f t="shared" si="11"/>
        <v>0</v>
      </c>
      <c r="BB18" s="161">
        <f t="shared" si="12"/>
        <v>0</v>
      </c>
      <c r="BD18" s="161">
        <f t="shared" si="13"/>
        <v>0</v>
      </c>
      <c r="BE18" s="161">
        <f t="shared" si="14"/>
        <v>0</v>
      </c>
      <c r="BG18" s="161">
        <f t="shared" si="15"/>
        <v>0</v>
      </c>
      <c r="BH18" s="161">
        <f t="shared" si="16"/>
        <v>0</v>
      </c>
      <c r="BJ18" s="161">
        <f t="shared" si="17"/>
        <v>0</v>
      </c>
      <c r="BK18" s="161">
        <f t="shared" si="18"/>
        <v>0</v>
      </c>
      <c r="BM18" s="161">
        <f t="shared" si="19"/>
        <v>0</v>
      </c>
      <c r="BN18" s="161">
        <f t="shared" si="20"/>
        <v>0</v>
      </c>
      <c r="BP18" s="161">
        <f t="shared" si="21"/>
        <v>0</v>
      </c>
      <c r="BQ18" s="161">
        <f t="shared" si="22"/>
        <v>0</v>
      </c>
      <c r="BS18" s="161">
        <f t="shared" si="23"/>
        <v>0</v>
      </c>
      <c r="BT18" s="161">
        <f t="shared" si="24"/>
        <v>0</v>
      </c>
      <c r="BU18" s="144">
        <f t="shared" si="25"/>
        <v>0</v>
      </c>
    </row>
    <row r="19" spans="1:73" ht="14.45" customHeight="1" x14ac:dyDescent="0.2">
      <c r="A19" s="132"/>
      <c r="B19" s="145">
        <v>9</v>
      </c>
      <c r="C19" s="140">
        <v>9</v>
      </c>
      <c r="D19" s="149">
        <f t="shared" si="26"/>
        <v>9</v>
      </c>
      <c r="E19" s="150" t="s">
        <v>149</v>
      </c>
      <c r="F19" s="146"/>
      <c r="G19" s="147"/>
      <c r="H19" s="148"/>
      <c r="I19" s="147"/>
      <c r="J19" s="148"/>
      <c r="K19" s="147"/>
      <c r="L19" s="148"/>
      <c r="M19" s="147"/>
      <c r="N19" s="148"/>
      <c r="O19" s="147"/>
      <c r="P19" s="148"/>
      <c r="Q19" s="147"/>
      <c r="R19" s="148"/>
      <c r="S19" s="147"/>
      <c r="T19" s="148"/>
      <c r="U19" s="147"/>
      <c r="V19" s="148"/>
      <c r="W19" s="147"/>
      <c r="X19" s="148"/>
      <c r="Y19" s="147"/>
      <c r="Z19" s="148"/>
      <c r="AA19" s="147"/>
      <c r="AB19" s="148"/>
      <c r="AC19" s="147"/>
      <c r="AD19" s="132"/>
      <c r="AH19" s="144">
        <v>8</v>
      </c>
      <c r="AI19" s="144">
        <v>8</v>
      </c>
      <c r="AJ19" s="144">
        <v>8</v>
      </c>
      <c r="AL19" s="161">
        <f t="shared" si="1"/>
        <v>0</v>
      </c>
      <c r="AM19" s="161">
        <f t="shared" si="2"/>
        <v>0</v>
      </c>
      <c r="AO19" s="161">
        <f t="shared" si="3"/>
        <v>0</v>
      </c>
      <c r="AP19" s="161">
        <f t="shared" si="4"/>
        <v>0</v>
      </c>
      <c r="AR19" s="161">
        <f t="shared" si="5"/>
        <v>0</v>
      </c>
      <c r="AS19" s="161">
        <f t="shared" si="6"/>
        <v>0</v>
      </c>
      <c r="AU19" s="161">
        <f t="shared" si="7"/>
        <v>0</v>
      </c>
      <c r="AV19" s="161">
        <f t="shared" si="8"/>
        <v>0</v>
      </c>
      <c r="AX19" s="161">
        <f t="shared" si="9"/>
        <v>0</v>
      </c>
      <c r="AY19" s="161">
        <f t="shared" si="10"/>
        <v>0</v>
      </c>
      <c r="BA19" s="161">
        <f t="shared" si="11"/>
        <v>0</v>
      </c>
      <c r="BB19" s="161">
        <f t="shared" si="12"/>
        <v>0</v>
      </c>
      <c r="BD19" s="161">
        <f t="shared" si="13"/>
        <v>0</v>
      </c>
      <c r="BE19" s="161">
        <f t="shared" si="14"/>
        <v>0</v>
      </c>
      <c r="BG19" s="161">
        <f t="shared" si="15"/>
        <v>0</v>
      </c>
      <c r="BH19" s="161">
        <f t="shared" si="16"/>
        <v>0</v>
      </c>
      <c r="BJ19" s="161">
        <f t="shared" si="17"/>
        <v>0</v>
      </c>
      <c r="BK19" s="161">
        <f t="shared" si="18"/>
        <v>0</v>
      </c>
      <c r="BM19" s="161">
        <f t="shared" si="19"/>
        <v>0</v>
      </c>
      <c r="BN19" s="161">
        <f t="shared" si="20"/>
        <v>0</v>
      </c>
      <c r="BP19" s="161">
        <f t="shared" si="21"/>
        <v>0</v>
      </c>
      <c r="BQ19" s="161">
        <f t="shared" si="22"/>
        <v>0</v>
      </c>
      <c r="BS19" s="161">
        <f t="shared" si="23"/>
        <v>0</v>
      </c>
      <c r="BT19" s="161">
        <f t="shared" si="24"/>
        <v>0</v>
      </c>
      <c r="BU19" s="144">
        <f t="shared" si="25"/>
        <v>0</v>
      </c>
    </row>
    <row r="20" spans="1:73" ht="14.45" customHeight="1" x14ac:dyDescent="0.2">
      <c r="A20" s="132"/>
      <c r="B20" s="145">
        <v>10</v>
      </c>
      <c r="C20" s="140">
        <v>10</v>
      </c>
      <c r="D20" s="149">
        <f t="shared" si="26"/>
        <v>10</v>
      </c>
      <c r="E20" s="150" t="s">
        <v>150</v>
      </c>
      <c r="F20" s="146"/>
      <c r="G20" s="147"/>
      <c r="H20" s="148"/>
      <c r="I20" s="147"/>
      <c r="J20" s="148"/>
      <c r="K20" s="147"/>
      <c r="L20" s="148"/>
      <c r="M20" s="147"/>
      <c r="N20" s="148"/>
      <c r="O20" s="147"/>
      <c r="P20" s="148"/>
      <c r="Q20" s="147"/>
      <c r="R20" s="148"/>
      <c r="S20" s="147"/>
      <c r="T20" s="148"/>
      <c r="U20" s="147"/>
      <c r="V20" s="148"/>
      <c r="W20" s="147"/>
      <c r="X20" s="148"/>
      <c r="Y20" s="147"/>
      <c r="Z20" s="148"/>
      <c r="AA20" s="147"/>
      <c r="AB20" s="148"/>
      <c r="AC20" s="147"/>
      <c r="AD20" s="132"/>
      <c r="AH20" s="144">
        <v>9</v>
      </c>
      <c r="AI20" s="144">
        <v>9</v>
      </c>
      <c r="AJ20" s="144">
        <v>9</v>
      </c>
      <c r="AL20" s="161">
        <f t="shared" si="1"/>
        <v>0</v>
      </c>
      <c r="AM20" s="161">
        <f t="shared" si="2"/>
        <v>0</v>
      </c>
      <c r="AO20" s="161">
        <f t="shared" si="3"/>
        <v>0</v>
      </c>
      <c r="AP20" s="161">
        <f t="shared" si="4"/>
        <v>0</v>
      </c>
      <c r="AR20" s="161">
        <f t="shared" si="5"/>
        <v>0</v>
      </c>
      <c r="AS20" s="161">
        <f t="shared" si="6"/>
        <v>0</v>
      </c>
      <c r="AU20" s="161">
        <f t="shared" si="7"/>
        <v>0</v>
      </c>
      <c r="AV20" s="161">
        <f t="shared" si="8"/>
        <v>0</v>
      </c>
      <c r="AX20" s="161">
        <f t="shared" si="9"/>
        <v>0</v>
      </c>
      <c r="AY20" s="161">
        <f t="shared" si="10"/>
        <v>0</v>
      </c>
      <c r="BA20" s="161">
        <f t="shared" si="11"/>
        <v>0</v>
      </c>
      <c r="BB20" s="161">
        <f t="shared" si="12"/>
        <v>0</v>
      </c>
      <c r="BD20" s="161">
        <f t="shared" si="13"/>
        <v>0</v>
      </c>
      <c r="BE20" s="161">
        <f t="shared" si="14"/>
        <v>0</v>
      </c>
      <c r="BG20" s="161">
        <f t="shared" si="15"/>
        <v>0</v>
      </c>
      <c r="BH20" s="161">
        <f t="shared" si="16"/>
        <v>0</v>
      </c>
      <c r="BJ20" s="161">
        <f t="shared" si="17"/>
        <v>0</v>
      </c>
      <c r="BK20" s="161">
        <f t="shared" si="18"/>
        <v>0</v>
      </c>
      <c r="BM20" s="161">
        <f t="shared" si="19"/>
        <v>0</v>
      </c>
      <c r="BN20" s="161">
        <f t="shared" si="20"/>
        <v>0</v>
      </c>
      <c r="BP20" s="161">
        <f t="shared" si="21"/>
        <v>0</v>
      </c>
      <c r="BQ20" s="161">
        <f t="shared" si="22"/>
        <v>0</v>
      </c>
      <c r="BS20" s="161">
        <f t="shared" si="23"/>
        <v>0</v>
      </c>
      <c r="BT20" s="161">
        <f t="shared" si="24"/>
        <v>0</v>
      </c>
      <c r="BU20" s="144">
        <f t="shared" si="25"/>
        <v>0</v>
      </c>
    </row>
    <row r="21" spans="1:73" ht="14.45" customHeight="1" x14ac:dyDescent="0.2">
      <c r="A21" s="132"/>
      <c r="B21" s="145">
        <v>11</v>
      </c>
      <c r="C21" s="140">
        <v>11</v>
      </c>
      <c r="D21" s="149">
        <f t="shared" si="26"/>
        <v>11</v>
      </c>
      <c r="E21" s="150" t="s">
        <v>151</v>
      </c>
      <c r="F21" s="146"/>
      <c r="G21" s="147"/>
      <c r="H21" s="148"/>
      <c r="I21" s="147"/>
      <c r="J21" s="148"/>
      <c r="K21" s="147"/>
      <c r="L21" s="148"/>
      <c r="M21" s="147"/>
      <c r="N21" s="148"/>
      <c r="O21" s="147"/>
      <c r="P21" s="148"/>
      <c r="Q21" s="147"/>
      <c r="R21" s="148"/>
      <c r="S21" s="147"/>
      <c r="T21" s="148"/>
      <c r="U21" s="147"/>
      <c r="V21" s="148"/>
      <c r="W21" s="147"/>
      <c r="X21" s="148"/>
      <c r="Y21" s="147"/>
      <c r="Z21" s="148"/>
      <c r="AA21" s="147"/>
      <c r="AB21" s="148"/>
      <c r="AC21" s="147"/>
      <c r="AD21" s="132"/>
      <c r="AH21" s="144">
        <v>10</v>
      </c>
      <c r="AI21" s="144">
        <v>10</v>
      </c>
      <c r="AJ21" s="144">
        <v>10</v>
      </c>
      <c r="AL21" s="161">
        <f t="shared" si="1"/>
        <v>0</v>
      </c>
      <c r="AM21" s="161">
        <f t="shared" si="2"/>
        <v>0</v>
      </c>
      <c r="AO21" s="161">
        <f t="shared" si="3"/>
        <v>0</v>
      </c>
      <c r="AP21" s="161">
        <f t="shared" si="4"/>
        <v>0</v>
      </c>
      <c r="AR21" s="161">
        <f t="shared" si="5"/>
        <v>0</v>
      </c>
      <c r="AS21" s="161">
        <f t="shared" si="6"/>
        <v>0</v>
      </c>
      <c r="AU21" s="161">
        <f t="shared" si="7"/>
        <v>0</v>
      </c>
      <c r="AV21" s="161">
        <f t="shared" si="8"/>
        <v>0</v>
      </c>
      <c r="AX21" s="161">
        <f t="shared" si="9"/>
        <v>0</v>
      </c>
      <c r="AY21" s="161">
        <f t="shared" si="10"/>
        <v>0</v>
      </c>
      <c r="BA21" s="161">
        <f t="shared" si="11"/>
        <v>0</v>
      </c>
      <c r="BB21" s="161">
        <f t="shared" si="12"/>
        <v>0</v>
      </c>
      <c r="BD21" s="161">
        <f t="shared" si="13"/>
        <v>0</v>
      </c>
      <c r="BE21" s="161">
        <f t="shared" si="14"/>
        <v>0</v>
      </c>
      <c r="BG21" s="161">
        <f t="shared" si="15"/>
        <v>0</v>
      </c>
      <c r="BH21" s="161">
        <f t="shared" si="16"/>
        <v>0</v>
      </c>
      <c r="BJ21" s="161">
        <f t="shared" si="17"/>
        <v>0</v>
      </c>
      <c r="BK21" s="161">
        <f t="shared" si="18"/>
        <v>0</v>
      </c>
      <c r="BM21" s="161">
        <f t="shared" si="19"/>
        <v>0</v>
      </c>
      <c r="BN21" s="161">
        <f t="shared" si="20"/>
        <v>0</v>
      </c>
      <c r="BP21" s="161">
        <f t="shared" si="21"/>
        <v>0</v>
      </c>
      <c r="BQ21" s="161">
        <f t="shared" si="22"/>
        <v>0</v>
      </c>
      <c r="BS21" s="161">
        <f t="shared" si="23"/>
        <v>0</v>
      </c>
      <c r="BT21" s="161">
        <f t="shared" si="24"/>
        <v>0</v>
      </c>
      <c r="BU21" s="144">
        <f t="shared" si="25"/>
        <v>0</v>
      </c>
    </row>
    <row r="22" spans="1:73" ht="14.45" customHeight="1" x14ac:dyDescent="0.2">
      <c r="A22" s="132"/>
      <c r="B22" s="145">
        <v>12</v>
      </c>
      <c r="C22" s="140">
        <v>12</v>
      </c>
      <c r="D22" s="149">
        <f t="shared" si="26"/>
        <v>12</v>
      </c>
      <c r="E22" s="150" t="s">
        <v>152</v>
      </c>
      <c r="F22" s="146"/>
      <c r="G22" s="147"/>
      <c r="H22" s="148"/>
      <c r="I22" s="147"/>
      <c r="J22" s="148"/>
      <c r="K22" s="147"/>
      <c r="L22" s="148"/>
      <c r="M22" s="147"/>
      <c r="N22" s="148"/>
      <c r="O22" s="147"/>
      <c r="P22" s="148"/>
      <c r="Q22" s="147"/>
      <c r="R22" s="148"/>
      <c r="S22" s="147"/>
      <c r="T22" s="148"/>
      <c r="U22" s="147"/>
      <c r="V22" s="148"/>
      <c r="W22" s="147"/>
      <c r="X22" s="148"/>
      <c r="Y22" s="147"/>
      <c r="Z22" s="148"/>
      <c r="AA22" s="147"/>
      <c r="AB22" s="148"/>
      <c r="AC22" s="147"/>
      <c r="AD22" s="132"/>
      <c r="AH22" s="144">
        <v>11</v>
      </c>
      <c r="AI22" s="144">
        <v>11</v>
      </c>
      <c r="AJ22" s="144">
        <v>11</v>
      </c>
      <c r="AL22" s="161">
        <f t="shared" si="1"/>
        <v>0</v>
      </c>
      <c r="AM22" s="161">
        <f t="shared" si="2"/>
        <v>0</v>
      </c>
      <c r="AO22" s="161">
        <f t="shared" si="3"/>
        <v>0</v>
      </c>
      <c r="AP22" s="161">
        <f t="shared" si="4"/>
        <v>0</v>
      </c>
      <c r="AR22" s="161">
        <f t="shared" si="5"/>
        <v>0</v>
      </c>
      <c r="AS22" s="161">
        <f t="shared" si="6"/>
        <v>0</v>
      </c>
      <c r="AU22" s="161">
        <f t="shared" si="7"/>
        <v>0</v>
      </c>
      <c r="AV22" s="161">
        <f t="shared" si="8"/>
        <v>0</v>
      </c>
      <c r="AX22" s="161">
        <f t="shared" si="9"/>
        <v>0</v>
      </c>
      <c r="AY22" s="161">
        <f t="shared" si="10"/>
        <v>0</v>
      </c>
      <c r="BA22" s="161">
        <f t="shared" si="11"/>
        <v>0</v>
      </c>
      <c r="BB22" s="161">
        <f t="shared" si="12"/>
        <v>0</v>
      </c>
      <c r="BD22" s="161">
        <f t="shared" si="13"/>
        <v>0</v>
      </c>
      <c r="BE22" s="161">
        <f t="shared" si="14"/>
        <v>0</v>
      </c>
      <c r="BG22" s="161">
        <f t="shared" si="15"/>
        <v>0</v>
      </c>
      <c r="BH22" s="161">
        <f t="shared" si="16"/>
        <v>0</v>
      </c>
      <c r="BJ22" s="161">
        <f t="shared" si="17"/>
        <v>0</v>
      </c>
      <c r="BK22" s="161">
        <f t="shared" si="18"/>
        <v>0</v>
      </c>
      <c r="BM22" s="161">
        <f t="shared" si="19"/>
        <v>0</v>
      </c>
      <c r="BN22" s="161">
        <f t="shared" si="20"/>
        <v>0</v>
      </c>
      <c r="BP22" s="161">
        <f t="shared" si="21"/>
        <v>0</v>
      </c>
      <c r="BQ22" s="161">
        <f t="shared" si="22"/>
        <v>0</v>
      </c>
      <c r="BS22" s="161">
        <f t="shared" si="23"/>
        <v>0</v>
      </c>
      <c r="BT22" s="161">
        <f t="shared" si="24"/>
        <v>0</v>
      </c>
      <c r="BU22" s="144">
        <f t="shared" si="25"/>
        <v>0</v>
      </c>
    </row>
    <row r="23" spans="1:73" ht="14.45" customHeight="1" x14ac:dyDescent="0.2">
      <c r="A23" s="132"/>
      <c r="B23" s="145">
        <v>13</v>
      </c>
      <c r="C23" s="140">
        <v>13</v>
      </c>
      <c r="D23" s="149">
        <f t="shared" si="26"/>
        <v>0</v>
      </c>
      <c r="E23" s="150"/>
      <c r="F23" s="146"/>
      <c r="G23" s="147"/>
      <c r="H23" s="148"/>
      <c r="I23" s="147"/>
      <c r="J23" s="148"/>
      <c r="K23" s="147"/>
      <c r="L23" s="148"/>
      <c r="M23" s="147"/>
      <c r="N23" s="148"/>
      <c r="O23" s="147"/>
      <c r="P23" s="148"/>
      <c r="Q23" s="147"/>
      <c r="R23" s="148"/>
      <c r="S23" s="147"/>
      <c r="T23" s="148"/>
      <c r="U23" s="147"/>
      <c r="V23" s="148"/>
      <c r="W23" s="147"/>
      <c r="X23" s="148"/>
      <c r="Y23" s="147"/>
      <c r="Z23" s="148"/>
      <c r="AA23" s="147"/>
      <c r="AB23" s="148"/>
      <c r="AC23" s="147"/>
      <c r="AD23" s="132"/>
      <c r="AH23" s="144">
        <v>12</v>
      </c>
      <c r="AI23" s="144">
        <v>12</v>
      </c>
      <c r="AJ23" s="144">
        <v>12</v>
      </c>
      <c r="AL23" s="161">
        <f t="shared" si="1"/>
        <v>0</v>
      </c>
      <c r="AM23" s="161">
        <f t="shared" si="2"/>
        <v>0</v>
      </c>
      <c r="AO23" s="161">
        <f t="shared" si="3"/>
        <v>0</v>
      </c>
      <c r="AP23" s="161">
        <f t="shared" si="4"/>
        <v>0</v>
      </c>
      <c r="AR23" s="161">
        <f t="shared" si="5"/>
        <v>0</v>
      </c>
      <c r="AS23" s="161">
        <f t="shared" si="6"/>
        <v>0</v>
      </c>
      <c r="AU23" s="161">
        <f t="shared" si="7"/>
        <v>0</v>
      </c>
      <c r="AV23" s="161">
        <f t="shared" si="8"/>
        <v>0</v>
      </c>
      <c r="AX23" s="161">
        <f t="shared" si="9"/>
        <v>0</v>
      </c>
      <c r="AY23" s="161">
        <f t="shared" si="10"/>
        <v>0</v>
      </c>
      <c r="BA23" s="161">
        <f t="shared" si="11"/>
        <v>0</v>
      </c>
      <c r="BB23" s="161">
        <f t="shared" si="12"/>
        <v>0</v>
      </c>
      <c r="BD23" s="161">
        <f t="shared" si="13"/>
        <v>0</v>
      </c>
      <c r="BE23" s="161">
        <f t="shared" si="14"/>
        <v>0</v>
      </c>
      <c r="BG23" s="161">
        <f t="shared" si="15"/>
        <v>0</v>
      </c>
      <c r="BH23" s="161">
        <f t="shared" si="16"/>
        <v>0</v>
      </c>
      <c r="BJ23" s="161">
        <f t="shared" si="17"/>
        <v>0</v>
      </c>
      <c r="BK23" s="161">
        <f t="shared" si="18"/>
        <v>0</v>
      </c>
      <c r="BM23" s="161">
        <f t="shared" si="19"/>
        <v>0</v>
      </c>
      <c r="BN23" s="161">
        <f t="shared" si="20"/>
        <v>0</v>
      </c>
      <c r="BP23" s="161">
        <f t="shared" si="21"/>
        <v>0</v>
      </c>
      <c r="BQ23" s="161">
        <f t="shared" si="22"/>
        <v>0</v>
      </c>
      <c r="BS23" s="161">
        <f t="shared" si="23"/>
        <v>0</v>
      </c>
      <c r="BT23" s="161">
        <f t="shared" si="24"/>
        <v>0</v>
      </c>
      <c r="BU23" s="144">
        <f t="shared" si="25"/>
        <v>0</v>
      </c>
    </row>
    <row r="24" spans="1:73" ht="14.45" customHeight="1" x14ac:dyDescent="0.2">
      <c r="A24" s="132"/>
      <c r="B24" s="145">
        <v>14</v>
      </c>
      <c r="C24" s="140">
        <v>14</v>
      </c>
      <c r="D24" s="149">
        <f t="shared" si="26"/>
        <v>0</v>
      </c>
      <c r="E24" s="150"/>
      <c r="F24" s="146"/>
      <c r="G24" s="147"/>
      <c r="H24" s="148"/>
      <c r="I24" s="147"/>
      <c r="J24" s="148"/>
      <c r="K24" s="147"/>
      <c r="L24" s="148"/>
      <c r="M24" s="147"/>
      <c r="N24" s="148"/>
      <c r="O24" s="147"/>
      <c r="P24" s="148"/>
      <c r="Q24" s="147"/>
      <c r="R24" s="148"/>
      <c r="S24" s="147"/>
      <c r="T24" s="148"/>
      <c r="U24" s="147"/>
      <c r="V24" s="148"/>
      <c r="W24" s="147"/>
      <c r="X24" s="148"/>
      <c r="Y24" s="147"/>
      <c r="Z24" s="148"/>
      <c r="AA24" s="147"/>
      <c r="AB24" s="148"/>
      <c r="AC24" s="147"/>
      <c r="AD24" s="132"/>
      <c r="AH24" s="144">
        <v>13</v>
      </c>
      <c r="AI24" s="144">
        <v>13</v>
      </c>
      <c r="AJ24" s="144">
        <v>13</v>
      </c>
      <c r="AL24" s="161">
        <f t="shared" si="1"/>
        <v>0</v>
      </c>
      <c r="AM24" s="161">
        <f t="shared" si="2"/>
        <v>0</v>
      </c>
      <c r="AO24" s="161">
        <f t="shared" si="3"/>
        <v>0</v>
      </c>
      <c r="AP24" s="161">
        <f t="shared" si="4"/>
        <v>0</v>
      </c>
      <c r="AR24" s="161">
        <f t="shared" si="5"/>
        <v>0</v>
      </c>
      <c r="AS24" s="161">
        <f t="shared" si="6"/>
        <v>0</v>
      </c>
      <c r="AU24" s="161">
        <f t="shared" si="7"/>
        <v>0</v>
      </c>
      <c r="AV24" s="161">
        <f t="shared" si="8"/>
        <v>0</v>
      </c>
      <c r="AX24" s="161">
        <f t="shared" si="9"/>
        <v>0</v>
      </c>
      <c r="AY24" s="161">
        <f t="shared" si="10"/>
        <v>0</v>
      </c>
      <c r="BA24" s="161">
        <f t="shared" si="11"/>
        <v>0</v>
      </c>
      <c r="BB24" s="161">
        <f t="shared" si="12"/>
        <v>0</v>
      </c>
      <c r="BD24" s="161">
        <f t="shared" si="13"/>
        <v>0</v>
      </c>
      <c r="BE24" s="161">
        <f t="shared" si="14"/>
        <v>0</v>
      </c>
      <c r="BG24" s="161">
        <f t="shared" si="15"/>
        <v>0</v>
      </c>
      <c r="BH24" s="161">
        <f t="shared" si="16"/>
        <v>0</v>
      </c>
      <c r="BJ24" s="161">
        <f t="shared" si="17"/>
        <v>0</v>
      </c>
      <c r="BK24" s="161">
        <f t="shared" si="18"/>
        <v>0</v>
      </c>
      <c r="BM24" s="161">
        <f t="shared" si="19"/>
        <v>0</v>
      </c>
      <c r="BN24" s="161">
        <f t="shared" si="20"/>
        <v>0</v>
      </c>
      <c r="BP24" s="161">
        <f t="shared" si="21"/>
        <v>0</v>
      </c>
      <c r="BQ24" s="161">
        <f t="shared" si="22"/>
        <v>0</v>
      </c>
      <c r="BS24" s="161">
        <f t="shared" si="23"/>
        <v>0</v>
      </c>
      <c r="BT24" s="161">
        <f t="shared" si="24"/>
        <v>0</v>
      </c>
      <c r="BU24" s="144">
        <f t="shared" si="25"/>
        <v>0</v>
      </c>
    </row>
    <row r="25" spans="1:73" ht="14.45" customHeight="1" x14ac:dyDescent="0.2">
      <c r="A25" s="132"/>
      <c r="B25" s="145">
        <v>15</v>
      </c>
      <c r="C25" s="140">
        <v>15</v>
      </c>
      <c r="D25" s="151">
        <f t="shared" si="26"/>
        <v>0</v>
      </c>
      <c r="E25" s="150"/>
      <c r="F25" s="146"/>
      <c r="G25" s="147"/>
      <c r="H25" s="148"/>
      <c r="I25" s="147"/>
      <c r="J25" s="148"/>
      <c r="K25" s="147"/>
      <c r="L25" s="148"/>
      <c r="M25" s="147"/>
      <c r="N25" s="148"/>
      <c r="O25" s="147"/>
      <c r="P25" s="148"/>
      <c r="Q25" s="147"/>
      <c r="R25" s="148"/>
      <c r="S25" s="147"/>
      <c r="T25" s="148"/>
      <c r="U25" s="147"/>
      <c r="V25" s="148"/>
      <c r="W25" s="147"/>
      <c r="X25" s="148"/>
      <c r="Y25" s="147"/>
      <c r="Z25" s="148"/>
      <c r="AA25" s="147"/>
      <c r="AB25" s="148"/>
      <c r="AC25" s="147"/>
      <c r="AD25" s="132"/>
      <c r="AH25" s="144">
        <v>14</v>
      </c>
      <c r="AI25" s="144">
        <v>14</v>
      </c>
      <c r="AJ25" s="144">
        <v>14</v>
      </c>
      <c r="AL25" s="161">
        <f t="shared" si="1"/>
        <v>0</v>
      </c>
      <c r="AM25" s="161">
        <f t="shared" si="2"/>
        <v>0</v>
      </c>
      <c r="AO25" s="161">
        <f t="shared" si="3"/>
        <v>0</v>
      </c>
      <c r="AP25" s="161">
        <f t="shared" si="4"/>
        <v>0</v>
      </c>
      <c r="AR25" s="161">
        <f t="shared" si="5"/>
        <v>0</v>
      </c>
      <c r="AS25" s="161">
        <f t="shared" si="6"/>
        <v>0</v>
      </c>
      <c r="AU25" s="161">
        <f t="shared" si="7"/>
        <v>0</v>
      </c>
      <c r="AV25" s="161">
        <f t="shared" si="8"/>
        <v>0</v>
      </c>
      <c r="AX25" s="161">
        <f t="shared" si="9"/>
        <v>0</v>
      </c>
      <c r="AY25" s="161">
        <f t="shared" si="10"/>
        <v>0</v>
      </c>
      <c r="BA25" s="161">
        <f t="shared" si="11"/>
        <v>0</v>
      </c>
      <c r="BB25" s="161">
        <f t="shared" si="12"/>
        <v>0</v>
      </c>
      <c r="BD25" s="161">
        <f t="shared" si="13"/>
        <v>0</v>
      </c>
      <c r="BE25" s="161">
        <f t="shared" si="14"/>
        <v>0</v>
      </c>
      <c r="BG25" s="161">
        <f t="shared" si="15"/>
        <v>0</v>
      </c>
      <c r="BH25" s="161">
        <f t="shared" si="16"/>
        <v>0</v>
      </c>
      <c r="BJ25" s="161">
        <f t="shared" si="17"/>
        <v>0</v>
      </c>
      <c r="BK25" s="161">
        <f t="shared" si="18"/>
        <v>0</v>
      </c>
      <c r="BM25" s="161">
        <f t="shared" si="19"/>
        <v>0</v>
      </c>
      <c r="BN25" s="161">
        <f t="shared" si="20"/>
        <v>0</v>
      </c>
      <c r="BP25" s="161">
        <f t="shared" si="21"/>
        <v>0</v>
      </c>
      <c r="BQ25" s="161">
        <f t="shared" si="22"/>
        <v>0</v>
      </c>
      <c r="BS25" s="161">
        <f t="shared" si="23"/>
        <v>0</v>
      </c>
      <c r="BT25" s="161">
        <f t="shared" si="24"/>
        <v>0</v>
      </c>
      <c r="BU25" s="144">
        <f t="shared" si="25"/>
        <v>0</v>
      </c>
    </row>
    <row r="26" spans="1:73" ht="14.45" customHeight="1" x14ac:dyDescent="0.2">
      <c r="A26" s="132"/>
      <c r="B26" s="145">
        <v>16</v>
      </c>
      <c r="C26" s="140">
        <v>16</v>
      </c>
      <c r="D26" s="149">
        <f t="shared" si="26"/>
        <v>0</v>
      </c>
      <c r="E26" s="150"/>
      <c r="F26" s="146"/>
      <c r="G26" s="147"/>
      <c r="H26" s="148"/>
      <c r="I26" s="147"/>
      <c r="J26" s="148"/>
      <c r="K26" s="147"/>
      <c r="L26" s="148"/>
      <c r="M26" s="147"/>
      <c r="N26" s="148"/>
      <c r="O26" s="147"/>
      <c r="P26" s="148"/>
      <c r="Q26" s="147"/>
      <c r="R26" s="148"/>
      <c r="S26" s="147"/>
      <c r="T26" s="148"/>
      <c r="U26" s="147"/>
      <c r="V26" s="148"/>
      <c r="W26" s="147"/>
      <c r="X26" s="148"/>
      <c r="Y26" s="147"/>
      <c r="Z26" s="148"/>
      <c r="AA26" s="147"/>
      <c r="AB26" s="148"/>
      <c r="AC26" s="147"/>
      <c r="AD26" s="132"/>
      <c r="AH26" s="144">
        <v>15</v>
      </c>
      <c r="AI26" s="144">
        <v>15</v>
      </c>
      <c r="AJ26" s="144">
        <v>15</v>
      </c>
      <c r="AL26" s="161">
        <f t="shared" si="1"/>
        <v>0</v>
      </c>
      <c r="AM26" s="161">
        <f t="shared" si="2"/>
        <v>0</v>
      </c>
      <c r="AO26" s="161">
        <f t="shared" si="3"/>
        <v>0</v>
      </c>
      <c r="AP26" s="161">
        <f t="shared" si="4"/>
        <v>0</v>
      </c>
      <c r="AR26" s="161">
        <f t="shared" si="5"/>
        <v>0</v>
      </c>
      <c r="AS26" s="161">
        <f t="shared" si="6"/>
        <v>0</v>
      </c>
      <c r="AU26" s="161">
        <f t="shared" si="7"/>
        <v>0</v>
      </c>
      <c r="AV26" s="161">
        <f t="shared" si="8"/>
        <v>0</v>
      </c>
      <c r="AX26" s="161">
        <f t="shared" si="9"/>
        <v>0</v>
      </c>
      <c r="AY26" s="161">
        <f t="shared" si="10"/>
        <v>0</v>
      </c>
      <c r="BA26" s="161">
        <f t="shared" si="11"/>
        <v>0</v>
      </c>
      <c r="BB26" s="161">
        <f t="shared" si="12"/>
        <v>0</v>
      </c>
      <c r="BD26" s="161">
        <f t="shared" si="13"/>
        <v>0</v>
      </c>
      <c r="BE26" s="161">
        <f t="shared" si="14"/>
        <v>0</v>
      </c>
      <c r="BG26" s="161">
        <f t="shared" si="15"/>
        <v>0</v>
      </c>
      <c r="BH26" s="161">
        <f t="shared" si="16"/>
        <v>0</v>
      </c>
      <c r="BJ26" s="161">
        <f t="shared" si="17"/>
        <v>0</v>
      </c>
      <c r="BK26" s="161">
        <f t="shared" si="18"/>
        <v>0</v>
      </c>
      <c r="BM26" s="161">
        <f t="shared" si="19"/>
        <v>0</v>
      </c>
      <c r="BN26" s="161">
        <f t="shared" si="20"/>
        <v>0</v>
      </c>
      <c r="BP26" s="161">
        <f t="shared" si="21"/>
        <v>0</v>
      </c>
      <c r="BQ26" s="161">
        <f t="shared" si="22"/>
        <v>0</v>
      </c>
      <c r="BS26" s="161">
        <f t="shared" si="23"/>
        <v>0</v>
      </c>
      <c r="BT26" s="161">
        <f t="shared" si="24"/>
        <v>0</v>
      </c>
      <c r="BU26" s="144">
        <f t="shared" si="25"/>
        <v>0</v>
      </c>
    </row>
    <row r="27" spans="1:73" ht="14.45" customHeight="1" x14ac:dyDescent="0.2">
      <c r="A27" s="132"/>
      <c r="B27" s="145">
        <v>17</v>
      </c>
      <c r="C27" s="140">
        <v>17</v>
      </c>
      <c r="D27" s="149">
        <f t="shared" si="26"/>
        <v>0</v>
      </c>
      <c r="E27" s="150"/>
      <c r="F27" s="146"/>
      <c r="G27" s="147"/>
      <c r="H27" s="148"/>
      <c r="I27" s="147"/>
      <c r="J27" s="148"/>
      <c r="K27" s="147"/>
      <c r="L27" s="148"/>
      <c r="M27" s="147"/>
      <c r="N27" s="148"/>
      <c r="O27" s="147"/>
      <c r="P27" s="148"/>
      <c r="Q27" s="147"/>
      <c r="R27" s="148"/>
      <c r="S27" s="147"/>
      <c r="T27" s="148"/>
      <c r="U27" s="147"/>
      <c r="V27" s="148"/>
      <c r="W27" s="147"/>
      <c r="X27" s="148"/>
      <c r="Y27" s="147"/>
      <c r="Z27" s="148"/>
      <c r="AA27" s="147"/>
      <c r="AB27" s="148"/>
      <c r="AC27" s="147"/>
      <c r="AD27" s="132"/>
      <c r="AH27" s="144">
        <v>16</v>
      </c>
      <c r="AI27" s="144">
        <v>16</v>
      </c>
      <c r="AJ27" s="144">
        <v>16</v>
      </c>
      <c r="AL27" s="161">
        <f t="shared" si="1"/>
        <v>0</v>
      </c>
      <c r="AM27" s="161">
        <f t="shared" si="2"/>
        <v>0</v>
      </c>
      <c r="AO27" s="161">
        <f t="shared" si="3"/>
        <v>0</v>
      </c>
      <c r="AP27" s="161">
        <f t="shared" si="4"/>
        <v>0</v>
      </c>
      <c r="AR27" s="161">
        <f t="shared" si="5"/>
        <v>0</v>
      </c>
      <c r="AS27" s="161">
        <f t="shared" si="6"/>
        <v>0</v>
      </c>
      <c r="AU27" s="161">
        <f t="shared" si="7"/>
        <v>0</v>
      </c>
      <c r="AV27" s="161">
        <f t="shared" si="8"/>
        <v>0</v>
      </c>
      <c r="AX27" s="161">
        <f t="shared" si="9"/>
        <v>0</v>
      </c>
      <c r="AY27" s="161">
        <f t="shared" si="10"/>
        <v>0</v>
      </c>
      <c r="BA27" s="161">
        <f t="shared" si="11"/>
        <v>0</v>
      </c>
      <c r="BB27" s="161">
        <f t="shared" si="12"/>
        <v>0</v>
      </c>
      <c r="BD27" s="161">
        <f t="shared" si="13"/>
        <v>0</v>
      </c>
      <c r="BE27" s="161">
        <f t="shared" si="14"/>
        <v>0</v>
      </c>
      <c r="BG27" s="161">
        <f t="shared" si="15"/>
        <v>0</v>
      </c>
      <c r="BH27" s="161">
        <f t="shared" si="16"/>
        <v>0</v>
      </c>
      <c r="BJ27" s="161">
        <f t="shared" si="17"/>
        <v>0</v>
      </c>
      <c r="BK27" s="161">
        <f t="shared" si="18"/>
        <v>0</v>
      </c>
      <c r="BM27" s="161">
        <f t="shared" si="19"/>
        <v>0</v>
      </c>
      <c r="BN27" s="161">
        <f t="shared" si="20"/>
        <v>0</v>
      </c>
      <c r="BP27" s="161">
        <f t="shared" si="21"/>
        <v>0</v>
      </c>
      <c r="BQ27" s="161">
        <f t="shared" si="22"/>
        <v>0</v>
      </c>
      <c r="BS27" s="161">
        <f t="shared" si="23"/>
        <v>0</v>
      </c>
      <c r="BT27" s="161">
        <f t="shared" si="24"/>
        <v>0</v>
      </c>
      <c r="BU27" s="144">
        <f t="shared" si="25"/>
        <v>0</v>
      </c>
    </row>
    <row r="28" spans="1:73" ht="14.45" customHeight="1" x14ac:dyDescent="0.2">
      <c r="A28" s="132"/>
      <c r="B28" s="145">
        <v>18</v>
      </c>
      <c r="C28" s="140">
        <v>18</v>
      </c>
      <c r="D28" s="149">
        <f t="shared" si="26"/>
        <v>0</v>
      </c>
      <c r="E28" s="150"/>
      <c r="F28" s="146"/>
      <c r="G28" s="147"/>
      <c r="H28" s="148"/>
      <c r="I28" s="147"/>
      <c r="J28" s="148"/>
      <c r="K28" s="147"/>
      <c r="L28" s="148"/>
      <c r="M28" s="147"/>
      <c r="N28" s="148"/>
      <c r="O28" s="147"/>
      <c r="P28" s="148"/>
      <c r="Q28" s="147"/>
      <c r="R28" s="148"/>
      <c r="S28" s="147"/>
      <c r="T28" s="148"/>
      <c r="U28" s="147"/>
      <c r="V28" s="148"/>
      <c r="W28" s="147"/>
      <c r="X28" s="148"/>
      <c r="Y28" s="147"/>
      <c r="Z28" s="148"/>
      <c r="AA28" s="147"/>
      <c r="AB28" s="148"/>
      <c r="AC28" s="147"/>
      <c r="AD28" s="132"/>
      <c r="AH28" s="144"/>
      <c r="AI28" s="144"/>
      <c r="AJ28" s="144"/>
      <c r="AL28" s="161">
        <f t="shared" si="1"/>
        <v>0</v>
      </c>
      <c r="AM28" s="161">
        <f t="shared" si="2"/>
        <v>0</v>
      </c>
      <c r="AO28" s="161">
        <f t="shared" si="3"/>
        <v>0</v>
      </c>
      <c r="AP28" s="161">
        <f t="shared" si="4"/>
        <v>0</v>
      </c>
      <c r="AR28" s="161">
        <f t="shared" si="5"/>
        <v>0</v>
      </c>
      <c r="AS28" s="161">
        <f t="shared" si="6"/>
        <v>0</v>
      </c>
      <c r="AU28" s="161">
        <f t="shared" si="7"/>
        <v>0</v>
      </c>
      <c r="AV28" s="161">
        <f t="shared" si="8"/>
        <v>0</v>
      </c>
      <c r="AX28" s="161">
        <f t="shared" si="9"/>
        <v>0</v>
      </c>
      <c r="AY28" s="161">
        <f t="shared" si="10"/>
        <v>0</v>
      </c>
      <c r="BA28" s="161">
        <f t="shared" si="11"/>
        <v>0</v>
      </c>
      <c r="BB28" s="161">
        <f t="shared" si="12"/>
        <v>0</v>
      </c>
      <c r="BD28" s="161">
        <f t="shared" si="13"/>
        <v>0</v>
      </c>
      <c r="BE28" s="161">
        <f t="shared" si="14"/>
        <v>0</v>
      </c>
      <c r="BG28" s="161">
        <f t="shared" si="15"/>
        <v>0</v>
      </c>
      <c r="BH28" s="161">
        <f t="shared" si="16"/>
        <v>0</v>
      </c>
      <c r="BJ28" s="161">
        <f t="shared" si="17"/>
        <v>0</v>
      </c>
      <c r="BK28" s="161">
        <f t="shared" si="18"/>
        <v>0</v>
      </c>
      <c r="BM28" s="161">
        <f t="shared" si="19"/>
        <v>0</v>
      </c>
      <c r="BN28" s="161">
        <f t="shared" si="20"/>
        <v>0</v>
      </c>
      <c r="BP28" s="161">
        <f t="shared" si="21"/>
        <v>0</v>
      </c>
      <c r="BQ28" s="161">
        <f t="shared" si="22"/>
        <v>0</v>
      </c>
      <c r="BS28" s="161">
        <f t="shared" si="23"/>
        <v>0</v>
      </c>
      <c r="BT28" s="161">
        <f t="shared" si="24"/>
        <v>0</v>
      </c>
      <c r="BU28" s="144">
        <f t="shared" si="25"/>
        <v>0</v>
      </c>
    </row>
    <row r="29" spans="1:73" ht="14.45" customHeight="1" x14ac:dyDescent="0.2">
      <c r="A29" s="132"/>
      <c r="B29" s="145">
        <v>19</v>
      </c>
      <c r="C29" s="140">
        <v>19</v>
      </c>
      <c r="D29" s="149">
        <f t="shared" si="26"/>
        <v>0</v>
      </c>
      <c r="E29" s="150"/>
      <c r="F29" s="146"/>
      <c r="G29" s="147"/>
      <c r="H29" s="148"/>
      <c r="I29" s="147"/>
      <c r="J29" s="148"/>
      <c r="K29" s="147"/>
      <c r="L29" s="148"/>
      <c r="M29" s="147"/>
      <c r="N29" s="148"/>
      <c r="O29" s="147"/>
      <c r="P29" s="148"/>
      <c r="Q29" s="147"/>
      <c r="R29" s="148"/>
      <c r="S29" s="147"/>
      <c r="T29" s="148"/>
      <c r="U29" s="147"/>
      <c r="V29" s="148"/>
      <c r="W29" s="147"/>
      <c r="X29" s="148"/>
      <c r="Y29" s="147"/>
      <c r="Z29" s="148"/>
      <c r="AA29" s="147"/>
      <c r="AB29" s="148"/>
      <c r="AC29" s="147"/>
      <c r="AD29" s="132"/>
      <c r="AH29" s="144">
        <v>17</v>
      </c>
      <c r="AI29" s="144">
        <v>17</v>
      </c>
      <c r="AJ29" s="144">
        <v>17</v>
      </c>
      <c r="AL29" s="161">
        <f t="shared" si="1"/>
        <v>0</v>
      </c>
      <c r="AM29" s="161">
        <f t="shared" si="2"/>
        <v>0</v>
      </c>
      <c r="AO29" s="161">
        <f t="shared" si="3"/>
        <v>0</v>
      </c>
      <c r="AP29" s="161">
        <f t="shared" si="4"/>
        <v>0</v>
      </c>
      <c r="AR29" s="161">
        <f t="shared" si="5"/>
        <v>0</v>
      </c>
      <c r="AS29" s="161">
        <f t="shared" si="6"/>
        <v>0</v>
      </c>
      <c r="AU29" s="161">
        <f t="shared" si="7"/>
        <v>0</v>
      </c>
      <c r="AV29" s="161">
        <f t="shared" si="8"/>
        <v>0</v>
      </c>
      <c r="AX29" s="161">
        <f t="shared" si="9"/>
        <v>0</v>
      </c>
      <c r="AY29" s="161">
        <f t="shared" si="10"/>
        <v>0</v>
      </c>
      <c r="BA29" s="161">
        <f t="shared" si="11"/>
        <v>0</v>
      </c>
      <c r="BB29" s="161">
        <f t="shared" si="12"/>
        <v>0</v>
      </c>
      <c r="BD29" s="161">
        <f t="shared" si="13"/>
        <v>0</v>
      </c>
      <c r="BE29" s="161">
        <f t="shared" si="14"/>
        <v>0</v>
      </c>
      <c r="BG29" s="161">
        <f t="shared" si="15"/>
        <v>0</v>
      </c>
      <c r="BH29" s="161">
        <f t="shared" si="16"/>
        <v>0</v>
      </c>
      <c r="BJ29" s="161">
        <f t="shared" si="17"/>
        <v>0</v>
      </c>
      <c r="BK29" s="161">
        <f t="shared" si="18"/>
        <v>0</v>
      </c>
      <c r="BM29" s="161">
        <f t="shared" si="19"/>
        <v>0</v>
      </c>
      <c r="BN29" s="161">
        <f t="shared" si="20"/>
        <v>0</v>
      </c>
      <c r="BP29" s="161">
        <f t="shared" si="21"/>
        <v>0</v>
      </c>
      <c r="BQ29" s="161">
        <f t="shared" si="22"/>
        <v>0</v>
      </c>
      <c r="BS29" s="161">
        <f t="shared" si="23"/>
        <v>0</v>
      </c>
      <c r="BT29" s="161">
        <f t="shared" si="24"/>
        <v>0</v>
      </c>
      <c r="BU29" s="144">
        <f t="shared" si="25"/>
        <v>0</v>
      </c>
    </row>
    <row r="30" spans="1:73" ht="14.45" customHeight="1" x14ac:dyDescent="0.2">
      <c r="A30" s="132"/>
      <c r="B30" s="145">
        <v>20</v>
      </c>
      <c r="C30" s="140">
        <v>20</v>
      </c>
      <c r="D30" s="149">
        <f t="shared" si="26"/>
        <v>0</v>
      </c>
      <c r="E30" s="150"/>
      <c r="F30" s="146"/>
      <c r="G30" s="147"/>
      <c r="H30" s="148"/>
      <c r="I30" s="147"/>
      <c r="J30" s="148"/>
      <c r="K30" s="147"/>
      <c r="L30" s="148"/>
      <c r="M30" s="147"/>
      <c r="N30" s="148"/>
      <c r="O30" s="147"/>
      <c r="P30" s="148"/>
      <c r="Q30" s="147"/>
      <c r="R30" s="148"/>
      <c r="S30" s="147"/>
      <c r="T30" s="148"/>
      <c r="U30" s="147"/>
      <c r="V30" s="148"/>
      <c r="W30" s="147"/>
      <c r="X30" s="148"/>
      <c r="Y30" s="147"/>
      <c r="Z30" s="148"/>
      <c r="AA30" s="147"/>
      <c r="AB30" s="148"/>
      <c r="AC30" s="147"/>
      <c r="AD30" s="132"/>
      <c r="AH30" s="144">
        <v>18</v>
      </c>
      <c r="AI30" s="144">
        <v>18</v>
      </c>
      <c r="AJ30" s="144">
        <v>18</v>
      </c>
      <c r="AL30" s="161">
        <f t="shared" si="1"/>
        <v>0</v>
      </c>
      <c r="AM30" s="161">
        <f t="shared" si="2"/>
        <v>0</v>
      </c>
      <c r="AO30" s="161">
        <f t="shared" si="3"/>
        <v>0</v>
      </c>
      <c r="AP30" s="161">
        <f t="shared" si="4"/>
        <v>0</v>
      </c>
      <c r="AR30" s="161">
        <f t="shared" si="5"/>
        <v>0</v>
      </c>
      <c r="AS30" s="161">
        <f t="shared" si="6"/>
        <v>0</v>
      </c>
      <c r="AU30" s="161">
        <f t="shared" si="7"/>
        <v>0</v>
      </c>
      <c r="AV30" s="161">
        <f t="shared" si="8"/>
        <v>0</v>
      </c>
      <c r="AX30" s="161">
        <f t="shared" si="9"/>
        <v>0</v>
      </c>
      <c r="AY30" s="161">
        <f t="shared" si="10"/>
        <v>0</v>
      </c>
      <c r="BA30" s="161">
        <f t="shared" si="11"/>
        <v>0</v>
      </c>
      <c r="BB30" s="161">
        <f t="shared" si="12"/>
        <v>0</v>
      </c>
      <c r="BD30" s="161">
        <f t="shared" si="13"/>
        <v>0</v>
      </c>
      <c r="BE30" s="161">
        <f t="shared" si="14"/>
        <v>0</v>
      </c>
      <c r="BG30" s="161">
        <f t="shared" si="15"/>
        <v>0</v>
      </c>
      <c r="BH30" s="161">
        <f t="shared" si="16"/>
        <v>0</v>
      </c>
      <c r="BJ30" s="161">
        <f t="shared" si="17"/>
        <v>0</v>
      </c>
      <c r="BK30" s="161">
        <f t="shared" si="18"/>
        <v>0</v>
      </c>
      <c r="BM30" s="161">
        <f t="shared" si="19"/>
        <v>0</v>
      </c>
      <c r="BN30" s="161">
        <f t="shared" si="20"/>
        <v>0</v>
      </c>
      <c r="BP30" s="161">
        <f t="shared" si="21"/>
        <v>0</v>
      </c>
      <c r="BQ30" s="161">
        <f t="shared" si="22"/>
        <v>0</v>
      </c>
      <c r="BS30" s="161">
        <f t="shared" si="23"/>
        <v>0</v>
      </c>
      <c r="BT30" s="161">
        <f t="shared" si="24"/>
        <v>0</v>
      </c>
      <c r="BU30" s="144">
        <f t="shared" si="25"/>
        <v>0</v>
      </c>
    </row>
    <row r="31" spans="1:73" ht="14.45" customHeight="1" x14ac:dyDescent="0.2">
      <c r="A31" s="132"/>
      <c r="B31" s="145">
        <v>21</v>
      </c>
      <c r="C31" s="140">
        <v>21</v>
      </c>
      <c r="D31" s="149">
        <f t="shared" si="26"/>
        <v>0</v>
      </c>
      <c r="E31" s="150"/>
      <c r="F31" s="146"/>
      <c r="G31" s="147"/>
      <c r="H31" s="148"/>
      <c r="I31" s="147"/>
      <c r="J31" s="148"/>
      <c r="K31" s="147"/>
      <c r="L31" s="148"/>
      <c r="M31" s="147"/>
      <c r="N31" s="148"/>
      <c r="O31" s="147"/>
      <c r="P31" s="148"/>
      <c r="Q31" s="147"/>
      <c r="R31" s="148"/>
      <c r="S31" s="147"/>
      <c r="T31" s="148"/>
      <c r="U31" s="147"/>
      <c r="V31" s="148"/>
      <c r="W31" s="147"/>
      <c r="X31" s="148"/>
      <c r="Y31" s="147"/>
      <c r="Z31" s="148"/>
      <c r="AA31" s="147"/>
      <c r="AB31" s="148"/>
      <c r="AC31" s="147"/>
      <c r="AD31" s="132"/>
      <c r="AH31" s="144">
        <v>19</v>
      </c>
      <c r="AI31" s="144">
        <v>19</v>
      </c>
      <c r="AJ31" s="144">
        <v>19</v>
      </c>
      <c r="AL31" s="161">
        <f t="shared" si="1"/>
        <v>0</v>
      </c>
      <c r="AM31" s="161">
        <f t="shared" si="2"/>
        <v>0</v>
      </c>
      <c r="AO31" s="161">
        <f t="shared" si="3"/>
        <v>0</v>
      </c>
      <c r="AP31" s="161">
        <f t="shared" si="4"/>
        <v>0</v>
      </c>
      <c r="AR31" s="161">
        <f t="shared" si="5"/>
        <v>0</v>
      </c>
      <c r="AS31" s="161">
        <f t="shared" si="6"/>
        <v>0</v>
      </c>
      <c r="AU31" s="161">
        <f t="shared" si="7"/>
        <v>0</v>
      </c>
      <c r="AV31" s="161">
        <f t="shared" si="8"/>
        <v>0</v>
      </c>
      <c r="AX31" s="161">
        <f t="shared" si="9"/>
        <v>0</v>
      </c>
      <c r="AY31" s="161">
        <f t="shared" si="10"/>
        <v>0</v>
      </c>
      <c r="BA31" s="161">
        <f t="shared" si="11"/>
        <v>0</v>
      </c>
      <c r="BB31" s="161">
        <f t="shared" si="12"/>
        <v>0</v>
      </c>
      <c r="BD31" s="161">
        <f t="shared" si="13"/>
        <v>0</v>
      </c>
      <c r="BE31" s="161">
        <f t="shared" si="14"/>
        <v>0</v>
      </c>
      <c r="BG31" s="161">
        <f t="shared" si="15"/>
        <v>0</v>
      </c>
      <c r="BH31" s="161">
        <f t="shared" si="16"/>
        <v>0</v>
      </c>
      <c r="BJ31" s="161">
        <f t="shared" si="17"/>
        <v>0</v>
      </c>
      <c r="BK31" s="161">
        <f t="shared" si="18"/>
        <v>0</v>
      </c>
      <c r="BM31" s="161">
        <f t="shared" si="19"/>
        <v>0</v>
      </c>
      <c r="BN31" s="161">
        <f t="shared" si="20"/>
        <v>0</v>
      </c>
      <c r="BP31" s="161">
        <f t="shared" si="21"/>
        <v>0</v>
      </c>
      <c r="BQ31" s="161">
        <f t="shared" si="22"/>
        <v>0</v>
      </c>
      <c r="BS31" s="161">
        <f t="shared" si="23"/>
        <v>0</v>
      </c>
      <c r="BT31" s="161">
        <f t="shared" si="24"/>
        <v>0</v>
      </c>
      <c r="BU31" s="144">
        <f t="shared" si="25"/>
        <v>0</v>
      </c>
    </row>
    <row r="32" spans="1:73" ht="14.45" customHeight="1" x14ac:dyDescent="0.2">
      <c r="A32" s="132"/>
      <c r="B32" s="145">
        <v>22</v>
      </c>
      <c r="C32" s="140">
        <v>22</v>
      </c>
      <c r="D32" s="151">
        <f t="shared" si="26"/>
        <v>0</v>
      </c>
      <c r="E32" s="150"/>
      <c r="F32" s="146"/>
      <c r="G32" s="147"/>
      <c r="H32" s="148"/>
      <c r="I32" s="147"/>
      <c r="J32" s="148"/>
      <c r="K32" s="147"/>
      <c r="L32" s="148"/>
      <c r="M32" s="147"/>
      <c r="N32" s="148"/>
      <c r="O32" s="147"/>
      <c r="P32" s="148"/>
      <c r="Q32" s="147"/>
      <c r="R32" s="148"/>
      <c r="S32" s="147"/>
      <c r="T32" s="148"/>
      <c r="U32" s="147"/>
      <c r="V32" s="148"/>
      <c r="W32" s="147"/>
      <c r="X32" s="148"/>
      <c r="Y32" s="147"/>
      <c r="Z32" s="148"/>
      <c r="AA32" s="147"/>
      <c r="AB32" s="148"/>
      <c r="AC32" s="147"/>
      <c r="AD32" s="132"/>
      <c r="AH32" s="144">
        <v>20</v>
      </c>
      <c r="AI32" s="144">
        <v>20</v>
      </c>
      <c r="AJ32" s="144">
        <v>20</v>
      </c>
      <c r="AL32" s="161">
        <f t="shared" si="1"/>
        <v>0</v>
      </c>
      <c r="AM32" s="161">
        <f t="shared" si="2"/>
        <v>0</v>
      </c>
      <c r="AO32" s="161">
        <f t="shared" si="3"/>
        <v>0</v>
      </c>
      <c r="AP32" s="161">
        <f t="shared" si="4"/>
        <v>0</v>
      </c>
      <c r="AR32" s="161">
        <f t="shared" si="5"/>
        <v>0</v>
      </c>
      <c r="AS32" s="161">
        <f t="shared" si="6"/>
        <v>0</v>
      </c>
      <c r="AU32" s="161">
        <f t="shared" si="7"/>
        <v>0</v>
      </c>
      <c r="AV32" s="161">
        <f t="shared" si="8"/>
        <v>0</v>
      </c>
      <c r="AX32" s="161">
        <f t="shared" si="9"/>
        <v>0</v>
      </c>
      <c r="AY32" s="161">
        <f t="shared" si="10"/>
        <v>0</v>
      </c>
      <c r="BA32" s="161">
        <f t="shared" si="11"/>
        <v>0</v>
      </c>
      <c r="BB32" s="161">
        <f t="shared" si="12"/>
        <v>0</v>
      </c>
      <c r="BD32" s="161">
        <f t="shared" si="13"/>
        <v>0</v>
      </c>
      <c r="BE32" s="161">
        <f t="shared" si="14"/>
        <v>0</v>
      </c>
      <c r="BG32" s="161">
        <f t="shared" si="15"/>
        <v>0</v>
      </c>
      <c r="BH32" s="161">
        <f t="shared" si="16"/>
        <v>0</v>
      </c>
      <c r="BJ32" s="161">
        <f t="shared" si="17"/>
        <v>0</v>
      </c>
      <c r="BK32" s="161">
        <f t="shared" si="18"/>
        <v>0</v>
      </c>
      <c r="BM32" s="161">
        <f t="shared" si="19"/>
        <v>0</v>
      </c>
      <c r="BN32" s="161">
        <f t="shared" si="20"/>
        <v>0</v>
      </c>
      <c r="BP32" s="161">
        <f t="shared" si="21"/>
        <v>0</v>
      </c>
      <c r="BQ32" s="161">
        <f t="shared" si="22"/>
        <v>0</v>
      </c>
      <c r="BS32" s="161">
        <f t="shared" si="23"/>
        <v>0</v>
      </c>
      <c r="BT32" s="161">
        <f t="shared" si="24"/>
        <v>0</v>
      </c>
      <c r="BU32" s="144">
        <f t="shared" si="25"/>
        <v>0</v>
      </c>
    </row>
    <row r="33" spans="1:73" ht="14.45" customHeight="1" x14ac:dyDescent="0.2">
      <c r="A33" s="132"/>
      <c r="B33" s="145">
        <v>23</v>
      </c>
      <c r="C33" s="140">
        <v>23</v>
      </c>
      <c r="D33" s="149">
        <f t="shared" si="26"/>
        <v>0</v>
      </c>
      <c r="E33" s="150"/>
      <c r="F33" s="146"/>
      <c r="G33" s="147"/>
      <c r="H33" s="148"/>
      <c r="I33" s="147"/>
      <c r="J33" s="148"/>
      <c r="K33" s="147"/>
      <c r="L33" s="148"/>
      <c r="M33" s="147"/>
      <c r="N33" s="148"/>
      <c r="O33" s="147"/>
      <c r="P33" s="148"/>
      <c r="Q33" s="147"/>
      <c r="R33" s="148"/>
      <c r="S33" s="147"/>
      <c r="T33" s="148"/>
      <c r="U33" s="147"/>
      <c r="V33" s="148"/>
      <c r="W33" s="147"/>
      <c r="X33" s="148"/>
      <c r="Y33" s="147"/>
      <c r="Z33" s="148"/>
      <c r="AA33" s="147"/>
      <c r="AB33" s="148"/>
      <c r="AC33" s="147"/>
      <c r="AD33" s="132"/>
      <c r="AH33" s="144">
        <v>21</v>
      </c>
      <c r="AI33" s="144">
        <v>21</v>
      </c>
      <c r="AJ33" s="144">
        <v>21</v>
      </c>
      <c r="AL33" s="161">
        <f t="shared" si="1"/>
        <v>0</v>
      </c>
      <c r="AM33" s="161">
        <f t="shared" si="2"/>
        <v>0</v>
      </c>
      <c r="AO33" s="161">
        <f t="shared" si="3"/>
        <v>0</v>
      </c>
      <c r="AP33" s="161">
        <f t="shared" si="4"/>
        <v>0</v>
      </c>
      <c r="AR33" s="161">
        <f t="shared" si="5"/>
        <v>0</v>
      </c>
      <c r="AS33" s="161">
        <f t="shared" si="6"/>
        <v>0</v>
      </c>
      <c r="AU33" s="161">
        <f t="shared" si="7"/>
        <v>0</v>
      </c>
      <c r="AV33" s="161">
        <f t="shared" si="8"/>
        <v>0</v>
      </c>
      <c r="AX33" s="161">
        <f t="shared" si="9"/>
        <v>0</v>
      </c>
      <c r="AY33" s="161">
        <f t="shared" si="10"/>
        <v>0</v>
      </c>
      <c r="BA33" s="161">
        <f t="shared" si="11"/>
        <v>0</v>
      </c>
      <c r="BB33" s="161">
        <f t="shared" si="12"/>
        <v>0</v>
      </c>
      <c r="BD33" s="161">
        <f t="shared" si="13"/>
        <v>0</v>
      </c>
      <c r="BE33" s="161">
        <f t="shared" si="14"/>
        <v>0</v>
      </c>
      <c r="BG33" s="161">
        <f t="shared" si="15"/>
        <v>0</v>
      </c>
      <c r="BH33" s="161">
        <f t="shared" si="16"/>
        <v>0</v>
      </c>
      <c r="BJ33" s="161">
        <f t="shared" si="17"/>
        <v>0</v>
      </c>
      <c r="BK33" s="161">
        <f t="shared" si="18"/>
        <v>0</v>
      </c>
      <c r="BM33" s="161">
        <f t="shared" si="19"/>
        <v>0</v>
      </c>
      <c r="BN33" s="161">
        <f t="shared" si="20"/>
        <v>0</v>
      </c>
      <c r="BP33" s="161">
        <f t="shared" si="21"/>
        <v>0</v>
      </c>
      <c r="BQ33" s="161">
        <f t="shared" si="22"/>
        <v>0</v>
      </c>
      <c r="BS33" s="161">
        <f t="shared" si="23"/>
        <v>0</v>
      </c>
      <c r="BT33" s="161">
        <f t="shared" si="24"/>
        <v>0</v>
      </c>
      <c r="BU33" s="144">
        <f t="shared" si="25"/>
        <v>0</v>
      </c>
    </row>
    <row r="34" spans="1:73" ht="14.45" customHeight="1" x14ac:dyDescent="0.2">
      <c r="A34" s="132"/>
      <c r="B34" s="145">
        <v>24</v>
      </c>
      <c r="C34" s="140">
        <v>24</v>
      </c>
      <c r="D34" s="149">
        <f t="shared" si="26"/>
        <v>0</v>
      </c>
      <c r="E34" s="150"/>
      <c r="F34" s="146"/>
      <c r="G34" s="147"/>
      <c r="H34" s="148"/>
      <c r="I34" s="147"/>
      <c r="J34" s="148"/>
      <c r="K34" s="147"/>
      <c r="L34" s="148"/>
      <c r="M34" s="147"/>
      <c r="N34" s="148"/>
      <c r="O34" s="147"/>
      <c r="P34" s="148"/>
      <c r="Q34" s="147"/>
      <c r="R34" s="148"/>
      <c r="S34" s="147"/>
      <c r="T34" s="148"/>
      <c r="U34" s="147"/>
      <c r="V34" s="148"/>
      <c r="W34" s="147"/>
      <c r="X34" s="148"/>
      <c r="Y34" s="147"/>
      <c r="Z34" s="148"/>
      <c r="AA34" s="147"/>
      <c r="AB34" s="148"/>
      <c r="AC34" s="147"/>
      <c r="AD34" s="132"/>
      <c r="AH34" s="144">
        <v>22</v>
      </c>
      <c r="AI34" s="144">
        <v>22</v>
      </c>
      <c r="AJ34" s="144">
        <v>22</v>
      </c>
      <c r="AL34" s="161">
        <f t="shared" si="1"/>
        <v>0</v>
      </c>
      <c r="AM34" s="161">
        <f t="shared" si="2"/>
        <v>0</v>
      </c>
      <c r="AO34" s="161">
        <f t="shared" si="3"/>
        <v>0</v>
      </c>
      <c r="AP34" s="161">
        <f t="shared" si="4"/>
        <v>0</v>
      </c>
      <c r="AR34" s="161">
        <f t="shared" si="5"/>
        <v>0</v>
      </c>
      <c r="AS34" s="161">
        <f t="shared" si="6"/>
        <v>0</v>
      </c>
      <c r="AU34" s="161">
        <f t="shared" si="7"/>
        <v>0</v>
      </c>
      <c r="AV34" s="161">
        <f t="shared" si="8"/>
        <v>0</v>
      </c>
      <c r="AX34" s="161">
        <f t="shared" si="9"/>
        <v>0</v>
      </c>
      <c r="AY34" s="161">
        <f t="shared" si="10"/>
        <v>0</v>
      </c>
      <c r="BA34" s="161">
        <f t="shared" si="11"/>
        <v>0</v>
      </c>
      <c r="BB34" s="161">
        <f t="shared" si="12"/>
        <v>0</v>
      </c>
      <c r="BD34" s="161">
        <f t="shared" si="13"/>
        <v>0</v>
      </c>
      <c r="BE34" s="161">
        <f t="shared" si="14"/>
        <v>0</v>
      </c>
      <c r="BG34" s="161">
        <f t="shared" si="15"/>
        <v>0</v>
      </c>
      <c r="BH34" s="161">
        <f t="shared" si="16"/>
        <v>0</v>
      </c>
      <c r="BJ34" s="161">
        <f t="shared" si="17"/>
        <v>0</v>
      </c>
      <c r="BK34" s="161">
        <f t="shared" si="18"/>
        <v>0</v>
      </c>
      <c r="BM34" s="161">
        <f t="shared" si="19"/>
        <v>0</v>
      </c>
      <c r="BN34" s="161">
        <f t="shared" si="20"/>
        <v>0</v>
      </c>
      <c r="BP34" s="161">
        <f t="shared" si="21"/>
        <v>0</v>
      </c>
      <c r="BQ34" s="161">
        <f t="shared" si="22"/>
        <v>0</v>
      </c>
      <c r="BS34" s="161">
        <f t="shared" si="23"/>
        <v>0</v>
      </c>
      <c r="BT34" s="161">
        <f t="shared" si="24"/>
        <v>0</v>
      </c>
      <c r="BU34" s="144">
        <f t="shared" si="25"/>
        <v>0</v>
      </c>
    </row>
    <row r="35" spans="1:73" ht="14.45" customHeight="1" x14ac:dyDescent="0.2">
      <c r="A35" s="132"/>
      <c r="B35" s="145">
        <v>25</v>
      </c>
      <c r="C35" s="140">
        <v>25</v>
      </c>
      <c r="D35" s="149">
        <f t="shared" si="26"/>
        <v>0</v>
      </c>
      <c r="E35" s="150"/>
      <c r="F35" s="146"/>
      <c r="G35" s="147"/>
      <c r="H35" s="148"/>
      <c r="I35" s="147"/>
      <c r="J35" s="148"/>
      <c r="K35" s="147"/>
      <c r="L35" s="148"/>
      <c r="M35" s="147"/>
      <c r="N35" s="148"/>
      <c r="O35" s="147"/>
      <c r="P35" s="148"/>
      <c r="Q35" s="147"/>
      <c r="R35" s="148"/>
      <c r="S35" s="147"/>
      <c r="T35" s="148"/>
      <c r="U35" s="147"/>
      <c r="V35" s="148"/>
      <c r="W35" s="147"/>
      <c r="X35" s="148"/>
      <c r="Y35" s="147"/>
      <c r="Z35" s="148"/>
      <c r="AA35" s="147"/>
      <c r="AB35" s="148"/>
      <c r="AC35" s="147"/>
      <c r="AD35" s="132"/>
      <c r="AH35" s="144">
        <v>23</v>
      </c>
      <c r="AI35" s="144">
        <v>23</v>
      </c>
      <c r="AJ35" s="144">
        <v>23</v>
      </c>
      <c r="AL35" s="161">
        <f t="shared" si="1"/>
        <v>0</v>
      </c>
      <c r="AM35" s="161">
        <f t="shared" si="2"/>
        <v>0</v>
      </c>
      <c r="AO35" s="161">
        <f t="shared" si="3"/>
        <v>0</v>
      </c>
      <c r="AP35" s="161">
        <f t="shared" si="4"/>
        <v>0</v>
      </c>
      <c r="AR35" s="161">
        <f t="shared" si="5"/>
        <v>0</v>
      </c>
      <c r="AS35" s="161">
        <f t="shared" si="6"/>
        <v>0</v>
      </c>
      <c r="AU35" s="161">
        <f t="shared" si="7"/>
        <v>0</v>
      </c>
      <c r="AV35" s="161">
        <f t="shared" si="8"/>
        <v>0</v>
      </c>
      <c r="AX35" s="161">
        <f t="shared" si="9"/>
        <v>0</v>
      </c>
      <c r="AY35" s="161">
        <f t="shared" si="10"/>
        <v>0</v>
      </c>
      <c r="BA35" s="161">
        <f t="shared" si="11"/>
        <v>0</v>
      </c>
      <c r="BB35" s="161">
        <f t="shared" si="12"/>
        <v>0</v>
      </c>
      <c r="BD35" s="161">
        <f t="shared" si="13"/>
        <v>0</v>
      </c>
      <c r="BE35" s="161">
        <f t="shared" si="14"/>
        <v>0</v>
      </c>
      <c r="BG35" s="161">
        <f t="shared" si="15"/>
        <v>0</v>
      </c>
      <c r="BH35" s="161">
        <f t="shared" si="16"/>
        <v>0</v>
      </c>
      <c r="BJ35" s="161">
        <f t="shared" si="17"/>
        <v>0</v>
      </c>
      <c r="BK35" s="161">
        <f t="shared" si="18"/>
        <v>0</v>
      </c>
      <c r="BM35" s="161">
        <f t="shared" si="19"/>
        <v>0</v>
      </c>
      <c r="BN35" s="161">
        <f t="shared" si="20"/>
        <v>0</v>
      </c>
      <c r="BP35" s="161">
        <f t="shared" si="21"/>
        <v>0</v>
      </c>
      <c r="BQ35" s="161">
        <f t="shared" si="22"/>
        <v>0</v>
      </c>
      <c r="BS35" s="161">
        <f t="shared" si="23"/>
        <v>0</v>
      </c>
      <c r="BT35" s="161">
        <f t="shared" si="24"/>
        <v>0</v>
      </c>
      <c r="BU35" s="144">
        <f t="shared" si="25"/>
        <v>0</v>
      </c>
    </row>
    <row r="36" spans="1:73" ht="14.45" customHeight="1" x14ac:dyDescent="0.2">
      <c r="A36" s="132"/>
      <c r="B36" s="145">
        <v>26</v>
      </c>
      <c r="C36" s="140">
        <v>26</v>
      </c>
      <c r="D36" s="149">
        <f t="shared" si="26"/>
        <v>0</v>
      </c>
      <c r="E36" s="150"/>
      <c r="F36" s="146"/>
      <c r="G36" s="147"/>
      <c r="H36" s="148"/>
      <c r="I36" s="147"/>
      <c r="J36" s="148"/>
      <c r="K36" s="147"/>
      <c r="L36" s="148"/>
      <c r="M36" s="147"/>
      <c r="N36" s="148"/>
      <c r="O36" s="147"/>
      <c r="P36" s="148"/>
      <c r="Q36" s="147"/>
      <c r="R36" s="148"/>
      <c r="S36" s="147"/>
      <c r="T36" s="148"/>
      <c r="U36" s="147"/>
      <c r="V36" s="148"/>
      <c r="W36" s="147"/>
      <c r="X36" s="148"/>
      <c r="Y36" s="147"/>
      <c r="Z36" s="148"/>
      <c r="AA36" s="147"/>
      <c r="AB36" s="148"/>
      <c r="AC36" s="147"/>
      <c r="AD36" s="132"/>
      <c r="AH36" s="144">
        <v>24</v>
      </c>
      <c r="AI36" s="144">
        <v>24</v>
      </c>
      <c r="AJ36" s="144">
        <v>24</v>
      </c>
      <c r="AL36" s="161">
        <f t="shared" si="1"/>
        <v>0</v>
      </c>
      <c r="AM36" s="161">
        <f t="shared" si="2"/>
        <v>0</v>
      </c>
      <c r="AO36" s="161">
        <f t="shared" si="3"/>
        <v>0</v>
      </c>
      <c r="AP36" s="161">
        <f t="shared" si="4"/>
        <v>0</v>
      </c>
      <c r="AR36" s="161">
        <f t="shared" si="5"/>
        <v>0</v>
      </c>
      <c r="AS36" s="161">
        <f t="shared" si="6"/>
        <v>0</v>
      </c>
      <c r="AU36" s="161">
        <f t="shared" si="7"/>
        <v>0</v>
      </c>
      <c r="AV36" s="161">
        <f t="shared" si="8"/>
        <v>0</v>
      </c>
      <c r="AX36" s="161">
        <f t="shared" si="9"/>
        <v>0</v>
      </c>
      <c r="AY36" s="161">
        <f t="shared" si="10"/>
        <v>0</v>
      </c>
      <c r="BA36" s="161">
        <f t="shared" si="11"/>
        <v>0</v>
      </c>
      <c r="BB36" s="161">
        <f t="shared" si="12"/>
        <v>0</v>
      </c>
      <c r="BD36" s="161">
        <f t="shared" si="13"/>
        <v>0</v>
      </c>
      <c r="BE36" s="161">
        <f t="shared" si="14"/>
        <v>0</v>
      </c>
      <c r="BG36" s="161">
        <f t="shared" si="15"/>
        <v>0</v>
      </c>
      <c r="BH36" s="161">
        <f t="shared" si="16"/>
        <v>0</v>
      </c>
      <c r="BJ36" s="161">
        <f t="shared" si="17"/>
        <v>0</v>
      </c>
      <c r="BK36" s="161">
        <f t="shared" si="18"/>
        <v>0</v>
      </c>
      <c r="BM36" s="161">
        <f t="shared" si="19"/>
        <v>0</v>
      </c>
      <c r="BN36" s="161">
        <f t="shared" si="20"/>
        <v>0</v>
      </c>
      <c r="BP36" s="161">
        <f t="shared" si="21"/>
        <v>0</v>
      </c>
      <c r="BQ36" s="161">
        <f t="shared" si="22"/>
        <v>0</v>
      </c>
      <c r="BS36" s="161">
        <f t="shared" si="23"/>
        <v>0</v>
      </c>
      <c r="BT36" s="161">
        <f t="shared" si="24"/>
        <v>0</v>
      </c>
      <c r="BU36" s="144">
        <f t="shared" si="25"/>
        <v>0</v>
      </c>
    </row>
    <row r="37" spans="1:73" ht="14.45" customHeight="1" x14ac:dyDescent="0.2">
      <c r="A37" s="132"/>
      <c r="B37" s="145">
        <v>27</v>
      </c>
      <c r="C37" s="140">
        <v>27</v>
      </c>
      <c r="D37" s="149">
        <f t="shared" si="26"/>
        <v>0</v>
      </c>
      <c r="E37" s="150"/>
      <c r="F37" s="146"/>
      <c r="G37" s="147"/>
      <c r="H37" s="148"/>
      <c r="I37" s="147"/>
      <c r="J37" s="148"/>
      <c r="K37" s="147"/>
      <c r="L37" s="148"/>
      <c r="M37" s="147"/>
      <c r="N37" s="148"/>
      <c r="O37" s="147"/>
      <c r="P37" s="148"/>
      <c r="Q37" s="147"/>
      <c r="R37" s="148"/>
      <c r="S37" s="147"/>
      <c r="T37" s="148"/>
      <c r="U37" s="147"/>
      <c r="V37" s="148"/>
      <c r="W37" s="147"/>
      <c r="X37" s="148"/>
      <c r="Y37" s="147"/>
      <c r="Z37" s="148"/>
      <c r="AA37" s="147"/>
      <c r="AB37" s="148"/>
      <c r="AC37" s="147"/>
      <c r="AD37" s="132"/>
      <c r="AH37" s="144">
        <v>25</v>
      </c>
      <c r="AI37" s="144">
        <v>25</v>
      </c>
      <c r="AJ37" s="144">
        <v>25</v>
      </c>
      <c r="AL37" s="161">
        <f t="shared" si="1"/>
        <v>0</v>
      </c>
      <c r="AM37" s="161">
        <f t="shared" si="2"/>
        <v>0</v>
      </c>
      <c r="AO37" s="161">
        <f t="shared" si="3"/>
        <v>0</v>
      </c>
      <c r="AP37" s="161">
        <f t="shared" si="4"/>
        <v>0</v>
      </c>
      <c r="AR37" s="161">
        <f t="shared" si="5"/>
        <v>0</v>
      </c>
      <c r="AS37" s="161">
        <f t="shared" si="6"/>
        <v>0</v>
      </c>
      <c r="AU37" s="161">
        <f t="shared" si="7"/>
        <v>0</v>
      </c>
      <c r="AV37" s="161">
        <f t="shared" si="8"/>
        <v>0</v>
      </c>
      <c r="AX37" s="161">
        <f t="shared" si="9"/>
        <v>0</v>
      </c>
      <c r="AY37" s="161">
        <f t="shared" si="10"/>
        <v>0</v>
      </c>
      <c r="BA37" s="161">
        <f t="shared" si="11"/>
        <v>0</v>
      </c>
      <c r="BB37" s="161">
        <f t="shared" si="12"/>
        <v>0</v>
      </c>
      <c r="BD37" s="161">
        <f t="shared" si="13"/>
        <v>0</v>
      </c>
      <c r="BE37" s="161">
        <f t="shared" si="14"/>
        <v>0</v>
      </c>
      <c r="BG37" s="161">
        <f t="shared" si="15"/>
        <v>0</v>
      </c>
      <c r="BH37" s="161">
        <f t="shared" si="16"/>
        <v>0</v>
      </c>
      <c r="BJ37" s="161">
        <f t="shared" si="17"/>
        <v>0</v>
      </c>
      <c r="BK37" s="161">
        <f t="shared" si="18"/>
        <v>0</v>
      </c>
      <c r="BM37" s="161">
        <f t="shared" si="19"/>
        <v>0</v>
      </c>
      <c r="BN37" s="161">
        <f t="shared" si="20"/>
        <v>0</v>
      </c>
      <c r="BP37" s="161">
        <f t="shared" si="21"/>
        <v>0</v>
      </c>
      <c r="BQ37" s="161">
        <f t="shared" si="22"/>
        <v>0</v>
      </c>
      <c r="BS37" s="161">
        <f t="shared" si="23"/>
        <v>0</v>
      </c>
      <c r="BT37" s="161">
        <f t="shared" si="24"/>
        <v>0</v>
      </c>
      <c r="BU37" s="144">
        <f t="shared" si="25"/>
        <v>0</v>
      </c>
    </row>
    <row r="38" spans="1:73" ht="14.45" customHeight="1" x14ac:dyDescent="0.2">
      <c r="A38" s="132"/>
      <c r="B38" s="145">
        <v>28</v>
      </c>
      <c r="C38" s="140">
        <v>28</v>
      </c>
      <c r="D38" s="149">
        <f t="shared" si="26"/>
        <v>0</v>
      </c>
      <c r="E38" s="150"/>
      <c r="F38" s="146"/>
      <c r="G38" s="147"/>
      <c r="H38" s="148"/>
      <c r="I38" s="147"/>
      <c r="J38" s="148"/>
      <c r="K38" s="147"/>
      <c r="L38" s="148"/>
      <c r="M38" s="147"/>
      <c r="N38" s="148"/>
      <c r="O38" s="147"/>
      <c r="P38" s="148"/>
      <c r="Q38" s="147"/>
      <c r="R38" s="148"/>
      <c r="S38" s="147"/>
      <c r="T38" s="148"/>
      <c r="U38" s="147"/>
      <c r="V38" s="148"/>
      <c r="W38" s="147"/>
      <c r="X38" s="148"/>
      <c r="Y38" s="147"/>
      <c r="Z38" s="148"/>
      <c r="AA38" s="147"/>
      <c r="AB38" s="148"/>
      <c r="AC38" s="147"/>
      <c r="AD38" s="132"/>
      <c r="AH38" s="144"/>
      <c r="AI38" s="144"/>
      <c r="AJ38" s="144"/>
      <c r="AL38" s="161">
        <f t="shared" si="1"/>
        <v>0</v>
      </c>
      <c r="AM38" s="161">
        <f t="shared" si="2"/>
        <v>0</v>
      </c>
      <c r="AO38" s="161">
        <f t="shared" si="3"/>
        <v>0</v>
      </c>
      <c r="AP38" s="161">
        <f t="shared" si="4"/>
        <v>0</v>
      </c>
      <c r="AR38" s="161">
        <f t="shared" si="5"/>
        <v>0</v>
      </c>
      <c r="AS38" s="161">
        <f t="shared" si="6"/>
        <v>0</v>
      </c>
      <c r="AU38" s="161">
        <f t="shared" si="7"/>
        <v>0</v>
      </c>
      <c r="AV38" s="161">
        <f t="shared" si="8"/>
        <v>0</v>
      </c>
      <c r="AX38" s="161">
        <f t="shared" si="9"/>
        <v>0</v>
      </c>
      <c r="AY38" s="161">
        <f t="shared" si="10"/>
        <v>0</v>
      </c>
      <c r="BA38" s="161">
        <f t="shared" si="11"/>
        <v>0</v>
      </c>
      <c r="BB38" s="161">
        <f t="shared" si="12"/>
        <v>0</v>
      </c>
      <c r="BD38" s="161">
        <f t="shared" si="13"/>
        <v>0</v>
      </c>
      <c r="BE38" s="161">
        <f t="shared" si="14"/>
        <v>0</v>
      </c>
      <c r="BG38" s="161">
        <f t="shared" si="15"/>
        <v>0</v>
      </c>
      <c r="BH38" s="161">
        <f t="shared" si="16"/>
        <v>0</v>
      </c>
      <c r="BJ38" s="161">
        <f t="shared" si="17"/>
        <v>0</v>
      </c>
      <c r="BK38" s="161">
        <f t="shared" si="18"/>
        <v>0</v>
      </c>
      <c r="BM38" s="161">
        <f t="shared" si="19"/>
        <v>0</v>
      </c>
      <c r="BN38" s="161">
        <f t="shared" si="20"/>
        <v>0</v>
      </c>
      <c r="BP38" s="161">
        <f t="shared" si="21"/>
        <v>0</v>
      </c>
      <c r="BQ38" s="161">
        <f t="shared" si="22"/>
        <v>0</v>
      </c>
      <c r="BS38" s="161">
        <f t="shared" si="23"/>
        <v>0</v>
      </c>
      <c r="BT38" s="161">
        <f t="shared" si="24"/>
        <v>0</v>
      </c>
      <c r="BU38" s="144">
        <f t="shared" si="25"/>
        <v>0</v>
      </c>
    </row>
    <row r="39" spans="1:73" ht="14.45" customHeight="1" x14ac:dyDescent="0.2">
      <c r="A39" s="132"/>
      <c r="B39" s="145">
        <v>29</v>
      </c>
      <c r="C39" s="140">
        <v>29</v>
      </c>
      <c r="D39" s="151">
        <f t="shared" si="26"/>
        <v>0</v>
      </c>
      <c r="E39" s="150"/>
      <c r="F39" s="146"/>
      <c r="G39" s="147"/>
      <c r="H39" s="148"/>
      <c r="I39" s="147"/>
      <c r="J39" s="148"/>
      <c r="K39" s="147"/>
      <c r="L39" s="148"/>
      <c r="M39" s="147"/>
      <c r="N39" s="148"/>
      <c r="O39" s="147"/>
      <c r="P39" s="148"/>
      <c r="Q39" s="147"/>
      <c r="R39" s="148"/>
      <c r="S39" s="147"/>
      <c r="T39" s="148"/>
      <c r="U39" s="147"/>
      <c r="V39" s="148"/>
      <c r="W39" s="147"/>
      <c r="X39" s="148"/>
      <c r="Y39" s="147"/>
      <c r="Z39" s="148"/>
      <c r="AA39" s="147"/>
      <c r="AB39" s="148"/>
      <c r="AC39" s="147"/>
      <c r="AD39" s="132"/>
      <c r="AH39" s="144">
        <v>26</v>
      </c>
      <c r="AI39" s="144">
        <v>26</v>
      </c>
      <c r="AJ39" s="144">
        <v>26</v>
      </c>
      <c r="AL39" s="161">
        <f t="shared" si="1"/>
        <v>0</v>
      </c>
      <c r="AM39" s="161">
        <f t="shared" si="2"/>
        <v>0</v>
      </c>
      <c r="AO39" s="161">
        <f t="shared" si="3"/>
        <v>0</v>
      </c>
      <c r="AP39" s="161">
        <f t="shared" si="4"/>
        <v>0</v>
      </c>
      <c r="AR39" s="161">
        <f t="shared" si="5"/>
        <v>0</v>
      </c>
      <c r="AS39" s="161">
        <f t="shared" si="6"/>
        <v>0</v>
      </c>
      <c r="AU39" s="161">
        <f t="shared" si="7"/>
        <v>0</v>
      </c>
      <c r="AV39" s="161">
        <f t="shared" si="8"/>
        <v>0</v>
      </c>
      <c r="AX39" s="161">
        <f t="shared" si="9"/>
        <v>0</v>
      </c>
      <c r="AY39" s="161">
        <f t="shared" si="10"/>
        <v>0</v>
      </c>
      <c r="BA39" s="161">
        <f t="shared" si="11"/>
        <v>0</v>
      </c>
      <c r="BB39" s="161">
        <f t="shared" si="12"/>
        <v>0</v>
      </c>
      <c r="BD39" s="161">
        <f t="shared" si="13"/>
        <v>0</v>
      </c>
      <c r="BE39" s="161">
        <f t="shared" si="14"/>
        <v>0</v>
      </c>
      <c r="BG39" s="161">
        <f t="shared" si="15"/>
        <v>0</v>
      </c>
      <c r="BH39" s="161">
        <f t="shared" si="16"/>
        <v>0</v>
      </c>
      <c r="BJ39" s="161">
        <f t="shared" si="17"/>
        <v>0</v>
      </c>
      <c r="BK39" s="161">
        <f t="shared" si="18"/>
        <v>0</v>
      </c>
      <c r="BM39" s="161">
        <f t="shared" si="19"/>
        <v>0</v>
      </c>
      <c r="BN39" s="161">
        <f t="shared" si="20"/>
        <v>0</v>
      </c>
      <c r="BP39" s="161">
        <f t="shared" si="21"/>
        <v>0</v>
      </c>
      <c r="BQ39" s="161">
        <f t="shared" si="22"/>
        <v>0</v>
      </c>
      <c r="BS39" s="161">
        <f t="shared" si="23"/>
        <v>0</v>
      </c>
      <c r="BT39" s="161">
        <f t="shared" si="24"/>
        <v>0</v>
      </c>
      <c r="BU39" s="144">
        <f t="shared" si="25"/>
        <v>0</v>
      </c>
    </row>
    <row r="40" spans="1:73" ht="14.45" customHeight="1" x14ac:dyDescent="0.2">
      <c r="A40" s="132"/>
      <c r="B40" s="145">
        <v>30</v>
      </c>
      <c r="C40" s="140">
        <v>30</v>
      </c>
      <c r="D40" s="149">
        <f t="shared" si="26"/>
        <v>0</v>
      </c>
      <c r="E40" s="150"/>
      <c r="F40" s="146"/>
      <c r="G40" s="147"/>
      <c r="H40" s="148"/>
      <c r="I40" s="147"/>
      <c r="J40" s="148"/>
      <c r="K40" s="147"/>
      <c r="L40" s="148"/>
      <c r="M40" s="147"/>
      <c r="N40" s="148"/>
      <c r="O40" s="147"/>
      <c r="P40" s="148"/>
      <c r="Q40" s="147"/>
      <c r="R40" s="148"/>
      <c r="S40" s="147"/>
      <c r="T40" s="148"/>
      <c r="U40" s="147"/>
      <c r="V40" s="148"/>
      <c r="W40" s="147"/>
      <c r="X40" s="148"/>
      <c r="Y40" s="147"/>
      <c r="Z40" s="148"/>
      <c r="AA40" s="147"/>
      <c r="AB40" s="148"/>
      <c r="AC40" s="147"/>
      <c r="AD40" s="132"/>
      <c r="AH40" s="144">
        <v>27</v>
      </c>
      <c r="AI40" s="144">
        <v>27</v>
      </c>
      <c r="AJ40" s="144">
        <v>27</v>
      </c>
      <c r="AL40" s="161">
        <f t="shared" si="1"/>
        <v>0</v>
      </c>
      <c r="AM40" s="161">
        <f t="shared" si="2"/>
        <v>0</v>
      </c>
      <c r="AO40" s="161">
        <f t="shared" si="3"/>
        <v>0</v>
      </c>
      <c r="AP40" s="161">
        <f t="shared" si="4"/>
        <v>0</v>
      </c>
      <c r="AR40" s="161">
        <f t="shared" si="5"/>
        <v>0</v>
      </c>
      <c r="AS40" s="161">
        <f t="shared" si="6"/>
        <v>0</v>
      </c>
      <c r="AU40" s="161">
        <f t="shared" si="7"/>
        <v>0</v>
      </c>
      <c r="AV40" s="161">
        <f t="shared" si="8"/>
        <v>0</v>
      </c>
      <c r="AX40" s="161">
        <f t="shared" si="9"/>
        <v>0</v>
      </c>
      <c r="AY40" s="161">
        <f t="shared" si="10"/>
        <v>0</v>
      </c>
      <c r="BA40" s="161">
        <f t="shared" si="11"/>
        <v>0</v>
      </c>
      <c r="BB40" s="161">
        <f t="shared" si="12"/>
        <v>0</v>
      </c>
      <c r="BD40" s="161">
        <f t="shared" si="13"/>
        <v>0</v>
      </c>
      <c r="BE40" s="161">
        <f t="shared" si="14"/>
        <v>0</v>
      </c>
      <c r="BG40" s="161">
        <f t="shared" si="15"/>
        <v>0</v>
      </c>
      <c r="BH40" s="161">
        <f t="shared" si="16"/>
        <v>0</v>
      </c>
      <c r="BJ40" s="161">
        <f t="shared" si="17"/>
        <v>0</v>
      </c>
      <c r="BK40" s="161">
        <f t="shared" si="18"/>
        <v>0</v>
      </c>
      <c r="BM40" s="161">
        <f t="shared" si="19"/>
        <v>0</v>
      </c>
      <c r="BN40" s="161">
        <f t="shared" si="20"/>
        <v>0</v>
      </c>
      <c r="BP40" s="161">
        <f t="shared" si="21"/>
        <v>0</v>
      </c>
      <c r="BQ40" s="161">
        <f t="shared" si="22"/>
        <v>0</v>
      </c>
      <c r="BS40" s="161">
        <f t="shared" si="23"/>
        <v>0</v>
      </c>
      <c r="BT40" s="161">
        <f t="shared" si="24"/>
        <v>0</v>
      </c>
      <c r="BU40" s="144">
        <f t="shared" si="25"/>
        <v>0</v>
      </c>
    </row>
    <row r="41" spans="1:73" ht="14.45" customHeight="1" x14ac:dyDescent="0.2">
      <c r="A41" s="132"/>
      <c r="B41" s="153">
        <v>31</v>
      </c>
      <c r="C41" s="154">
        <v>31</v>
      </c>
      <c r="D41" s="155">
        <f t="shared" si="26"/>
        <v>0</v>
      </c>
      <c r="E41" s="156"/>
      <c r="F41" s="157"/>
      <c r="G41" s="158"/>
      <c r="H41" s="159"/>
      <c r="I41" s="158"/>
      <c r="J41" s="159"/>
      <c r="K41" s="158"/>
      <c r="L41" s="159"/>
      <c r="M41" s="158"/>
      <c r="N41" s="159"/>
      <c r="O41" s="158"/>
      <c r="P41" s="159"/>
      <c r="Q41" s="158"/>
      <c r="R41" s="159"/>
      <c r="S41" s="158"/>
      <c r="T41" s="159"/>
      <c r="U41" s="158"/>
      <c r="V41" s="159"/>
      <c r="W41" s="158"/>
      <c r="X41" s="159"/>
      <c r="Y41" s="158"/>
      <c r="Z41" s="159"/>
      <c r="AA41" s="158"/>
      <c r="AB41" s="159"/>
      <c r="AC41" s="158"/>
      <c r="AD41" s="132"/>
      <c r="AH41" s="144">
        <v>28</v>
      </c>
      <c r="AI41" s="144">
        <v>28</v>
      </c>
      <c r="AJ41" s="144">
        <v>28</v>
      </c>
      <c r="AL41" s="161">
        <f t="shared" si="1"/>
        <v>0</v>
      </c>
      <c r="AM41" s="161">
        <f t="shared" si="2"/>
        <v>0</v>
      </c>
      <c r="AO41" s="161">
        <f t="shared" si="3"/>
        <v>0</v>
      </c>
      <c r="AP41" s="161">
        <f t="shared" si="4"/>
        <v>0</v>
      </c>
      <c r="AR41" s="161">
        <f t="shared" si="5"/>
        <v>0</v>
      </c>
      <c r="AS41" s="161">
        <f t="shared" si="6"/>
        <v>0</v>
      </c>
      <c r="AU41" s="161">
        <f t="shared" si="7"/>
        <v>0</v>
      </c>
      <c r="AV41" s="161">
        <f t="shared" si="8"/>
        <v>0</v>
      </c>
      <c r="AX41" s="161">
        <f t="shared" si="9"/>
        <v>0</v>
      </c>
      <c r="AY41" s="161">
        <f t="shared" si="10"/>
        <v>0</v>
      </c>
      <c r="BA41" s="161">
        <f t="shared" si="11"/>
        <v>0</v>
      </c>
      <c r="BB41" s="161">
        <f t="shared" si="12"/>
        <v>0</v>
      </c>
      <c r="BD41" s="161">
        <f t="shared" si="13"/>
        <v>0</v>
      </c>
      <c r="BE41" s="161">
        <f t="shared" si="14"/>
        <v>0</v>
      </c>
      <c r="BG41" s="161">
        <f t="shared" si="15"/>
        <v>0</v>
      </c>
      <c r="BH41" s="161">
        <f t="shared" si="16"/>
        <v>0</v>
      </c>
      <c r="BJ41" s="161">
        <f t="shared" si="17"/>
        <v>0</v>
      </c>
      <c r="BK41" s="161">
        <f t="shared" si="18"/>
        <v>0</v>
      </c>
      <c r="BM41" s="161">
        <f t="shared" si="19"/>
        <v>0</v>
      </c>
      <c r="BN41" s="161">
        <f t="shared" si="20"/>
        <v>0</v>
      </c>
      <c r="BP41" s="161">
        <f t="shared" si="21"/>
        <v>0</v>
      </c>
      <c r="BQ41" s="161">
        <f t="shared" si="22"/>
        <v>0</v>
      </c>
      <c r="BS41" s="161">
        <f t="shared" si="23"/>
        <v>0</v>
      </c>
      <c r="BT41" s="161">
        <f t="shared" si="24"/>
        <v>0</v>
      </c>
      <c r="BU41" s="144">
        <f t="shared" si="25"/>
        <v>0</v>
      </c>
    </row>
    <row r="42" spans="1:73" ht="12.75"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H42" s="144">
        <v>29</v>
      </c>
      <c r="AI42" s="144">
        <v>29</v>
      </c>
      <c r="AJ42" s="144">
        <v>29</v>
      </c>
      <c r="BD42" s="164"/>
      <c r="BU42" s="144">
        <f>SUM(BU11:BU41)</f>
        <v>0</v>
      </c>
    </row>
    <row r="43" spans="1:73" ht="12.75"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H43" s="144">
        <v>30</v>
      </c>
      <c r="AI43" s="144">
        <v>30</v>
      </c>
      <c r="AJ43" s="144">
        <v>30</v>
      </c>
      <c r="AL43" s="161">
        <f>SUM(AL11:AL41)</f>
        <v>0</v>
      </c>
      <c r="BD43" s="163"/>
    </row>
    <row r="44" spans="1:73" ht="12.75"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H44" s="144"/>
      <c r="AI44" s="144"/>
      <c r="AJ44" s="144"/>
      <c r="AL44" s="161">
        <v>31</v>
      </c>
      <c r="AO44" s="161">
        <v>31</v>
      </c>
      <c r="AR44" s="161">
        <v>30</v>
      </c>
      <c r="AU44" s="161">
        <v>31</v>
      </c>
      <c r="AX44" s="161">
        <v>30</v>
      </c>
      <c r="BA44" s="161">
        <v>31</v>
      </c>
      <c r="BD44" s="163">
        <v>31</v>
      </c>
      <c r="BG44" s="161">
        <v>28</v>
      </c>
      <c r="BJ44" s="161">
        <v>31</v>
      </c>
      <c r="BM44" s="161">
        <v>30</v>
      </c>
      <c r="BP44" s="161">
        <v>31</v>
      </c>
      <c r="BS44" s="161">
        <v>30</v>
      </c>
      <c r="BU44" s="129"/>
    </row>
    <row r="45" spans="1:73" ht="12.75"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H45" s="144"/>
      <c r="AI45" s="144"/>
      <c r="AJ45" s="144"/>
      <c r="BD45" s="163"/>
      <c r="BS45" s="169">
        <f>BS44-BU42</f>
        <v>30</v>
      </c>
      <c r="BU45" s="129"/>
    </row>
    <row r="46" spans="1:73" ht="12.75"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H46" s="144"/>
      <c r="AI46" s="144"/>
      <c r="AJ46" s="144"/>
      <c r="BD46" s="163"/>
      <c r="BS46" s="144"/>
      <c r="BU46" s="129"/>
    </row>
    <row r="47" spans="1:73" ht="12.75"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H47" s="144"/>
      <c r="AI47" s="144"/>
      <c r="AJ47" s="144"/>
      <c r="BD47" s="163"/>
      <c r="BS47" s="169"/>
    </row>
    <row r="48" spans="1:73" ht="12.75"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H48" s="144">
        <v>0</v>
      </c>
      <c r="AI48" s="144">
        <v>0</v>
      </c>
      <c r="AJ48" s="144">
        <v>0</v>
      </c>
    </row>
    <row r="49" spans="1:30" ht="12.75"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row>
    <row r="50" spans="1:30" ht="12.75"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row>
  </sheetData>
  <protectedRanges>
    <protectedRange sqref="E23:AC41 Q2:AC3" name="Range1_2"/>
    <protectedRange sqref="E11:AC22" name="Range1_2_1"/>
  </protectedRanges>
  <mergeCells count="33">
    <mergeCell ref="D11:D12"/>
    <mergeCell ref="E11:E12"/>
    <mergeCell ref="L9:M9"/>
    <mergeCell ref="N9:O9"/>
    <mergeCell ref="P9:Q9"/>
    <mergeCell ref="A1:B4"/>
    <mergeCell ref="E1:K4"/>
    <mergeCell ref="Q2:AC2"/>
    <mergeCell ref="Q3:AC3"/>
    <mergeCell ref="B9:B10"/>
    <mergeCell ref="D9:D10"/>
    <mergeCell ref="E9:E10"/>
    <mergeCell ref="F9:G9"/>
    <mergeCell ref="H9:I9"/>
    <mergeCell ref="J9:K9"/>
    <mergeCell ref="X9:Y9"/>
    <mergeCell ref="Z9:AA9"/>
    <mergeCell ref="AB9:AC9"/>
    <mergeCell ref="R9:S9"/>
    <mergeCell ref="T9:U9"/>
    <mergeCell ref="V9:W9"/>
    <mergeCell ref="AL9:AM9"/>
    <mergeCell ref="AO9:AP9"/>
    <mergeCell ref="AR9:AS9"/>
    <mergeCell ref="AU9:AV9"/>
    <mergeCell ref="AX9:AY9"/>
    <mergeCell ref="BP9:BQ9"/>
    <mergeCell ref="BS9:BT9"/>
    <mergeCell ref="BA9:BB9"/>
    <mergeCell ref="BD9:BE9"/>
    <mergeCell ref="BG9:BH9"/>
    <mergeCell ref="BJ9:BK9"/>
    <mergeCell ref="BM9:BN9"/>
  </mergeCells>
  <conditionalFormatting sqref="D11 D13:D41">
    <cfRule type="cellIs" dxfId="50" priority="1" operator="between">
      <formula>$AH$26</formula>
      <formula>$AI$26</formula>
    </cfRule>
    <cfRule type="cellIs" dxfId="49" priority="2" operator="between">
      <formula>$AH$25</formula>
      <formula>$AI$25</formula>
    </cfRule>
    <cfRule type="cellIs" dxfId="48" priority="3" operator="between">
      <formula>$AH$24</formula>
      <formula>$AI$24</formula>
    </cfRule>
    <cfRule type="cellIs" dxfId="47" priority="4" operator="between">
      <formula>$AH$23</formula>
      <formula>$AI$23</formula>
    </cfRule>
    <cfRule type="cellIs" dxfId="46" priority="5" operator="between">
      <formula>$AH$22</formula>
      <formula>$AI$22</formula>
    </cfRule>
    <cfRule type="cellIs" dxfId="45" priority="6" operator="between">
      <formula>$AH$21</formula>
      <formula>$AI$21</formula>
    </cfRule>
    <cfRule type="cellIs" dxfId="44" priority="7" operator="between">
      <formula>$AH$20</formula>
      <formula>$AI$20</formula>
    </cfRule>
    <cfRule type="cellIs" dxfId="43" priority="8" operator="between">
      <formula>$AH$19</formula>
      <formula>$AI$19</formula>
    </cfRule>
    <cfRule type="cellIs" dxfId="42" priority="9" operator="between">
      <formula>$AH$17</formula>
      <formula>$AI$17</formula>
    </cfRule>
    <cfRule type="cellIs" dxfId="41" priority="10" operator="between">
      <formula>$AH$16</formula>
      <formula>$AI$16</formula>
    </cfRule>
    <cfRule type="cellIs" dxfId="40" priority="11" operator="between">
      <formula>$AH$15</formula>
      <formula>$AI$15</formula>
    </cfRule>
    <cfRule type="cellIs" dxfId="39" priority="12" operator="between">
      <formula>$AH$14</formula>
      <formula>$AI$14</formula>
    </cfRule>
    <cfRule type="cellIs" dxfId="38" priority="13" operator="between">
      <formula>$AH$13</formula>
      <formula>$AI$13</formula>
    </cfRule>
    <cfRule type="cellIs" dxfId="37" priority="14" operator="between">
      <formula>$AH$12</formula>
      <formula>$AI$12</formula>
    </cfRule>
    <cfRule type="cellIs" dxfId="36" priority="15" operator="between">
      <formula>$AH$11</formula>
      <formula>$AI$11</formula>
    </cfRule>
  </conditionalFormatting>
  <conditionalFormatting sqref="D11 D13:D41">
    <cfRule type="cellIs" dxfId="35" priority="468" operator="between">
      <formula>$AH$48</formula>
      <formula>$AI$48</formula>
    </cfRule>
    <cfRule type="cellIs" dxfId="34" priority="469" operator="between">
      <formula>#REF!</formula>
      <formula>#REF!</formula>
    </cfRule>
    <cfRule type="cellIs" dxfId="33" priority="470" operator="between">
      <formula>$AH$43</formula>
      <formula>$AI$43</formula>
    </cfRule>
    <cfRule type="cellIs" dxfId="32" priority="471" operator="between">
      <formula>$AH$42</formula>
      <formula>$AI$42</formula>
    </cfRule>
    <cfRule type="cellIs" dxfId="31" priority="472" operator="between">
      <formula>$AH$41</formula>
      <formula>$AI$41</formula>
    </cfRule>
    <cfRule type="cellIs" dxfId="30" priority="473" operator="between">
      <formula>$AH$40</formula>
      <formula>$AI$40</formula>
    </cfRule>
    <cfRule type="cellIs" dxfId="29" priority="474" operator="between">
      <formula>$AH$39</formula>
      <formula>$AI$39</formula>
    </cfRule>
    <cfRule type="cellIs" dxfId="28" priority="475" operator="between">
      <formula>$AH$37</formula>
      <formula>$AI$37</formula>
    </cfRule>
    <cfRule type="cellIs" dxfId="27" priority="476" operator="between">
      <formula>$AH$36</formula>
      <formula>$AI$36</formula>
    </cfRule>
    <cfRule type="cellIs" dxfId="26" priority="477" operator="between">
      <formula>$AH$35</formula>
      <formula>$AI$35</formula>
    </cfRule>
    <cfRule type="cellIs" dxfId="25" priority="478" operator="between">
      <formula>$AH$34</formula>
      <formula>$AI$34</formula>
    </cfRule>
    <cfRule type="cellIs" dxfId="24" priority="479" operator="between">
      <formula>$AH$33</formula>
      <formula>$AI$33</formula>
    </cfRule>
    <cfRule type="cellIs" dxfId="23" priority="480" operator="between">
      <formula>$AH$32</formula>
      <formula>$AI$32</formula>
    </cfRule>
    <cfRule type="cellIs" dxfId="22" priority="481" operator="between">
      <formula>$AH$31</formula>
      <formula>$AI$31</formula>
    </cfRule>
    <cfRule type="cellIs" dxfId="21" priority="482" operator="between">
      <formula>$AH$30</formula>
      <formula>$AI$30</formula>
    </cfRule>
    <cfRule type="cellIs" dxfId="20" priority="483" operator="between">
      <formula>$AH$29</formula>
      <formula>$AI$29</formula>
    </cfRule>
    <cfRule type="cellIs" dxfId="19" priority="484" operator="between">
      <formula>$AH$27</formula>
      <formula>$AI$27</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249977111117893"/>
  </sheetPr>
  <dimension ref="B2:H43"/>
  <sheetViews>
    <sheetView showGridLines="0" showRowColHeaders="0" topLeftCell="A2" zoomScaleNormal="100" workbookViewId="0">
      <selection activeCell="B3" sqref="B3"/>
    </sheetView>
  </sheetViews>
  <sheetFormatPr defaultRowHeight="12.75" x14ac:dyDescent="0.2"/>
  <cols>
    <col min="2" max="2" width="4.85546875" customWidth="1"/>
    <col min="3" max="3" width="27.5703125" customWidth="1"/>
    <col min="4" max="4" width="1.5703125" bestFit="1" customWidth="1"/>
    <col min="5" max="7" width="14.28515625" customWidth="1"/>
    <col min="8" max="8" width="21.85546875" customWidth="1"/>
  </cols>
  <sheetData>
    <row r="2" spans="2:8" ht="20.25" x14ac:dyDescent="0.2">
      <c r="B2" s="343" t="s">
        <v>509</v>
      </c>
      <c r="C2" s="343"/>
      <c r="D2" s="343"/>
      <c r="E2" s="343"/>
      <c r="F2" s="343"/>
      <c r="G2" s="343"/>
      <c r="H2" s="343"/>
    </row>
    <row r="4" spans="2:8" ht="18.75" customHeight="1" x14ac:dyDescent="0.2">
      <c r="C4" s="165" t="s">
        <v>2</v>
      </c>
      <c r="D4" s="166" t="s">
        <v>7</v>
      </c>
      <c r="E4" s="344" t="str">
        <f>'DATA AWAL'!D4</f>
        <v>SMAN 2 PURWOKERTO</v>
      </c>
      <c r="F4" s="344"/>
      <c r="G4" s="344"/>
    </row>
    <row r="5" spans="2:8" ht="18.75" customHeight="1" x14ac:dyDescent="0.2">
      <c r="C5" s="165" t="s">
        <v>5</v>
      </c>
      <c r="D5" s="166" t="s">
        <v>7</v>
      </c>
      <c r="E5" s="344" t="str">
        <f>'DATA AWAL'!D5</f>
        <v>LANGGENG HADI P.</v>
      </c>
      <c r="F5" s="344"/>
      <c r="G5" s="344"/>
    </row>
    <row r="6" spans="2:8" ht="18.75" customHeight="1" x14ac:dyDescent="0.2">
      <c r="C6" s="165" t="s">
        <v>6</v>
      </c>
      <c r="D6" s="166" t="s">
        <v>7</v>
      </c>
      <c r="E6" s="344" t="str">
        <f>'DATA AWAL'!D6</f>
        <v>196906281992031006</v>
      </c>
      <c r="F6" s="344"/>
      <c r="G6" s="344"/>
    </row>
    <row r="7" spans="2:8" ht="18.75" customHeight="1" x14ac:dyDescent="0.2">
      <c r="C7" s="165" t="s">
        <v>3</v>
      </c>
      <c r="D7" s="166" t="s">
        <v>7</v>
      </c>
      <c r="E7" s="177" t="str">
        <f>'DATA AWAL'!D7</f>
        <v>Prakarya dan Kewirausahaan (Pengolahan)</v>
      </c>
      <c r="F7" s="177"/>
      <c r="G7" s="177"/>
      <c r="H7" s="177"/>
    </row>
    <row r="8" spans="2:8" ht="18.75" customHeight="1" x14ac:dyDescent="0.2">
      <c r="C8" s="165" t="s">
        <v>14</v>
      </c>
      <c r="D8" s="166" t="s">
        <v>7</v>
      </c>
      <c r="E8" s="344" t="str">
        <f>'DATA AWAL'!D8</f>
        <v>XII</v>
      </c>
      <c r="F8" s="344"/>
      <c r="G8" s="344"/>
    </row>
    <row r="9" spans="2:8" ht="18.75" customHeight="1" x14ac:dyDescent="0.2">
      <c r="C9" s="165" t="s">
        <v>13</v>
      </c>
      <c r="D9" s="166" t="s">
        <v>7</v>
      </c>
      <c r="E9" s="344" t="str">
        <f>'DATA AWAL'!D9</f>
        <v>MIPA</v>
      </c>
      <c r="F9" s="344"/>
      <c r="G9" s="344"/>
    </row>
    <row r="10" spans="2:8" ht="18.75" customHeight="1" x14ac:dyDescent="0.2">
      <c r="C10" s="165" t="s">
        <v>4</v>
      </c>
      <c r="D10" s="166" t="s">
        <v>7</v>
      </c>
      <c r="E10" s="344" t="str">
        <f>'DATA AWAL'!D10</f>
        <v>2017-2018</v>
      </c>
      <c r="F10" s="344"/>
      <c r="G10" s="344"/>
    </row>
    <row r="13" spans="2:8" ht="15.75" x14ac:dyDescent="0.2">
      <c r="B13" s="12" t="s">
        <v>15</v>
      </c>
      <c r="C13" s="13" t="s">
        <v>16</v>
      </c>
    </row>
    <row r="14" spans="2:8" ht="15.75" x14ac:dyDescent="0.2">
      <c r="C14" s="11"/>
    </row>
    <row r="16" spans="2:8" ht="15" customHeight="1" x14ac:dyDescent="0.2">
      <c r="B16" s="338" t="s">
        <v>8</v>
      </c>
      <c r="C16" s="338" t="s">
        <v>9</v>
      </c>
      <c r="D16" s="338"/>
      <c r="E16" s="338" t="s">
        <v>89</v>
      </c>
      <c r="F16" s="338"/>
      <c r="G16" s="338"/>
      <c r="H16" s="338" t="s">
        <v>0</v>
      </c>
    </row>
    <row r="17" spans="2:8" ht="15" customHeight="1" thickBot="1" x14ac:dyDescent="0.25">
      <c r="B17" s="339"/>
      <c r="C17" s="339"/>
      <c r="D17" s="339"/>
      <c r="E17" s="18" t="s">
        <v>10</v>
      </c>
      <c r="F17" s="18" t="s">
        <v>11</v>
      </c>
      <c r="G17" s="18" t="s">
        <v>12</v>
      </c>
      <c r="H17" s="339"/>
    </row>
    <row r="18" spans="2:8" ht="22.5" customHeight="1" thickTop="1" x14ac:dyDescent="0.2">
      <c r="B18" s="3">
        <v>1</v>
      </c>
      <c r="C18" s="340" t="s">
        <v>77</v>
      </c>
      <c r="D18" s="340"/>
      <c r="E18" s="4">
        <v>5</v>
      </c>
      <c r="F18" s="4">
        <f>DATA!AL43</f>
        <v>0</v>
      </c>
      <c r="G18" s="4">
        <f>E18-F18</f>
        <v>5</v>
      </c>
      <c r="H18" s="5"/>
    </row>
    <row r="19" spans="2:8" ht="22.5" customHeight="1" x14ac:dyDescent="0.2">
      <c r="B19" s="6">
        <f>IF(C19="","",B18+1)</f>
        <v>2</v>
      </c>
      <c r="C19" s="341" t="s">
        <v>78</v>
      </c>
      <c r="D19" s="341"/>
      <c r="E19" s="7">
        <v>4</v>
      </c>
      <c r="F19" s="7">
        <f>DATA!AO43</f>
        <v>0</v>
      </c>
      <c r="G19" s="7">
        <f>E19-F19</f>
        <v>4</v>
      </c>
      <c r="H19" s="8"/>
    </row>
    <row r="20" spans="2:8" ht="22.5" customHeight="1" x14ac:dyDescent="0.2">
      <c r="B20" s="6">
        <f>IF(C20="","",B19+1)</f>
        <v>3</v>
      </c>
      <c r="C20" s="341" t="s">
        <v>79</v>
      </c>
      <c r="D20" s="341"/>
      <c r="E20" s="7">
        <v>5</v>
      </c>
      <c r="F20" s="7">
        <f>DATA!AR43</f>
        <v>0</v>
      </c>
      <c r="G20" s="160">
        <f t="shared" ref="G20:G23" si="0">E20-F20</f>
        <v>5</v>
      </c>
      <c r="H20" s="8"/>
    </row>
    <row r="21" spans="2:8" ht="22.5" customHeight="1" x14ac:dyDescent="0.2">
      <c r="B21" s="6">
        <f>IF(C21="","",B20+1)</f>
        <v>4</v>
      </c>
      <c r="C21" s="341" t="s">
        <v>80</v>
      </c>
      <c r="D21" s="341"/>
      <c r="E21" s="7">
        <v>5</v>
      </c>
      <c r="F21" s="7">
        <f>DATA!AU43</f>
        <v>0</v>
      </c>
      <c r="G21" s="160">
        <f t="shared" si="0"/>
        <v>5</v>
      </c>
      <c r="H21" s="8"/>
    </row>
    <row r="22" spans="2:8" ht="22.5" customHeight="1" x14ac:dyDescent="0.2">
      <c r="B22" s="6">
        <f>IF(C22="","",B21+1)</f>
        <v>5</v>
      </c>
      <c r="C22" s="341" t="s">
        <v>81</v>
      </c>
      <c r="D22" s="341"/>
      <c r="E22" s="7">
        <v>4</v>
      </c>
      <c r="F22" s="7">
        <f>DATA!AX43</f>
        <v>0</v>
      </c>
      <c r="G22" s="160">
        <f t="shared" si="0"/>
        <v>4</v>
      </c>
      <c r="H22" s="8"/>
    </row>
    <row r="23" spans="2:8" ht="22.5" customHeight="1" x14ac:dyDescent="0.2">
      <c r="B23" s="6">
        <f>IF(C23="","",B22+1)</f>
        <v>6</v>
      </c>
      <c r="C23" s="341" t="s">
        <v>82</v>
      </c>
      <c r="D23" s="341"/>
      <c r="E23" s="7">
        <v>5</v>
      </c>
      <c r="F23" s="7">
        <f>DATA!BA43</f>
        <v>0</v>
      </c>
      <c r="G23" s="160">
        <f t="shared" si="0"/>
        <v>5</v>
      </c>
      <c r="H23" s="8"/>
    </row>
    <row r="24" spans="2:8" ht="22.5" customHeight="1" x14ac:dyDescent="0.2">
      <c r="B24" s="9"/>
      <c r="C24" s="342" t="s">
        <v>1</v>
      </c>
      <c r="D24" s="342"/>
      <c r="E24" s="14">
        <f>SUM(E18:E23)</f>
        <v>28</v>
      </c>
      <c r="F24" s="14">
        <f>SUM(F18:F23)</f>
        <v>0</v>
      </c>
      <c r="G24" s="14">
        <f>SUM(G18:G23)</f>
        <v>28</v>
      </c>
      <c r="H24" s="10"/>
    </row>
    <row r="27" spans="2:8" ht="15" x14ac:dyDescent="0.2">
      <c r="B27" s="338" t="s">
        <v>8</v>
      </c>
      <c r="C27" s="338" t="s">
        <v>9</v>
      </c>
      <c r="D27" s="338"/>
      <c r="E27" s="338" t="s">
        <v>90</v>
      </c>
      <c r="F27" s="338"/>
      <c r="G27" s="338"/>
      <c r="H27" s="338" t="s">
        <v>0</v>
      </c>
    </row>
    <row r="28" spans="2:8" ht="13.5" thickBot="1" x14ac:dyDescent="0.25">
      <c r="B28" s="339"/>
      <c r="C28" s="339"/>
      <c r="D28" s="339"/>
      <c r="E28" s="18" t="s">
        <v>10</v>
      </c>
      <c r="F28" s="18" t="s">
        <v>11</v>
      </c>
      <c r="G28" s="18" t="s">
        <v>12</v>
      </c>
      <c r="H28" s="339"/>
    </row>
    <row r="29" spans="2:8" ht="22.5" customHeight="1" thickTop="1" x14ac:dyDescent="0.2">
      <c r="B29" s="3">
        <f>IF(C29="","",1)</f>
        <v>1</v>
      </c>
      <c r="C29" s="340" t="s">
        <v>83</v>
      </c>
      <c r="D29" s="340"/>
      <c r="E29" s="4">
        <v>4</v>
      </c>
      <c r="F29" s="4">
        <f>DATA!BD43</f>
        <v>0</v>
      </c>
      <c r="G29" s="4">
        <f t="shared" ref="G29:G34" si="1">E29-F29</f>
        <v>4</v>
      </c>
      <c r="H29" s="5"/>
    </row>
    <row r="30" spans="2:8" ht="22.5" customHeight="1" x14ac:dyDescent="0.2">
      <c r="B30" s="6">
        <f>IF(C30="","",B29+1)</f>
        <v>2</v>
      </c>
      <c r="C30" s="341" t="s">
        <v>84</v>
      </c>
      <c r="D30" s="341"/>
      <c r="E30" s="7">
        <v>4</v>
      </c>
      <c r="F30" s="7">
        <f>DATA!BG43</f>
        <v>0</v>
      </c>
      <c r="G30" s="7">
        <f t="shared" si="1"/>
        <v>4</v>
      </c>
      <c r="H30" s="8"/>
    </row>
    <row r="31" spans="2:8" ht="22.5" customHeight="1" x14ac:dyDescent="0.2">
      <c r="B31" s="6">
        <f>IF(C31="","",B30+1)</f>
        <v>3</v>
      </c>
      <c r="C31" s="341" t="s">
        <v>85</v>
      </c>
      <c r="D31" s="341"/>
      <c r="E31" s="7">
        <v>5</v>
      </c>
      <c r="F31" s="7">
        <f>DATA!BJ43</f>
        <v>0</v>
      </c>
      <c r="G31" s="7">
        <f t="shared" si="1"/>
        <v>5</v>
      </c>
      <c r="H31" s="8"/>
    </row>
    <row r="32" spans="2:8" ht="22.5" customHeight="1" x14ac:dyDescent="0.2">
      <c r="B32" s="6">
        <f>IF(C32="","",B31+1)</f>
        <v>4</v>
      </c>
      <c r="C32" s="341" t="s">
        <v>86</v>
      </c>
      <c r="D32" s="341"/>
      <c r="E32" s="7">
        <v>4</v>
      </c>
      <c r="F32" s="7">
        <f>DATA!BM43</f>
        <v>0</v>
      </c>
      <c r="G32" s="7">
        <f t="shared" si="1"/>
        <v>4</v>
      </c>
      <c r="H32" s="8"/>
    </row>
    <row r="33" spans="2:8" ht="22.5" customHeight="1" x14ac:dyDescent="0.2">
      <c r="B33" s="6">
        <f>IF(C33="","",B32+1)</f>
        <v>5</v>
      </c>
      <c r="C33" s="341" t="s">
        <v>87</v>
      </c>
      <c r="D33" s="341"/>
      <c r="E33" s="7">
        <v>4</v>
      </c>
      <c r="F33" s="7">
        <f>DATA!BP43</f>
        <v>0</v>
      </c>
      <c r="G33" s="7">
        <f t="shared" si="1"/>
        <v>4</v>
      </c>
      <c r="H33" s="8"/>
    </row>
    <row r="34" spans="2:8" ht="22.5" customHeight="1" x14ac:dyDescent="0.2">
      <c r="B34" s="6">
        <f>IF(C34="","",B33+1)</f>
        <v>6</v>
      </c>
      <c r="C34" s="341" t="s">
        <v>88</v>
      </c>
      <c r="D34" s="341"/>
      <c r="E34" s="7">
        <v>5</v>
      </c>
      <c r="F34" s="7">
        <f>DATA!BS43</f>
        <v>0</v>
      </c>
      <c r="G34" s="7">
        <f t="shared" si="1"/>
        <v>5</v>
      </c>
      <c r="H34" s="8"/>
    </row>
    <row r="35" spans="2:8" ht="22.5" customHeight="1" x14ac:dyDescent="0.2">
      <c r="B35" s="9"/>
      <c r="C35" s="342" t="s">
        <v>1</v>
      </c>
      <c r="D35" s="342"/>
      <c r="E35" s="14">
        <f>SUM(E29:E34)</f>
        <v>26</v>
      </c>
      <c r="F35" s="14">
        <f>SUM(F29:F34)</f>
        <v>0</v>
      </c>
      <c r="G35" s="14">
        <f>SUM(G29:G34)</f>
        <v>26</v>
      </c>
      <c r="H35" s="10"/>
    </row>
    <row r="37" spans="2:8" x14ac:dyDescent="0.2">
      <c r="C37" t="e">
        <f>IF(#REF!="","","Mengetahui,")</f>
        <v>#REF!</v>
      </c>
      <c r="G37" s="17" t="e">
        <f>IF(#REF!="","",#REF!&amp;", "&amp;#REF!)</f>
        <v>#REF!</v>
      </c>
    </row>
    <row r="38" spans="2:8" ht="30" customHeight="1" x14ac:dyDescent="0.2">
      <c r="C38" s="337" t="e">
        <f>IF(#REF!="","",#REF!&amp;" "&amp;#REF!&amp;" ,")</f>
        <v>#REF!</v>
      </c>
      <c r="D38" s="337"/>
      <c r="E38" s="337"/>
      <c r="G38" s="337" t="e">
        <f>IF(#REF!="","",#REF!&amp;" "&amp;#REF!&amp;" "&amp;#REF!&amp;",")</f>
        <v>#REF!</v>
      </c>
      <c r="H38" s="337"/>
    </row>
    <row r="42" spans="2:8" x14ac:dyDescent="0.2">
      <c r="C42" t="str">
        <f>'DATA AWAL'!D13</f>
        <v>Drs. H. TOHAR, M.Si</v>
      </c>
      <c r="G42" t="str">
        <f>'DATA AWAL'!D5</f>
        <v>LANGGENG HADI P.</v>
      </c>
    </row>
    <row r="43" spans="2:8" x14ac:dyDescent="0.2">
      <c r="C43" t="str">
        <f>'DATA AWAL'!D14</f>
        <v>196307101994121002</v>
      </c>
      <c r="G43" t="str">
        <f>'DATA AWAL'!D6</f>
        <v>196906281992031006</v>
      </c>
    </row>
  </sheetData>
  <mergeCells count="31">
    <mergeCell ref="C35:D35"/>
    <mergeCell ref="C29:D29"/>
    <mergeCell ref="C30:D30"/>
    <mergeCell ref="C31:D31"/>
    <mergeCell ref="C32:D32"/>
    <mergeCell ref="C33:D33"/>
    <mergeCell ref="C34:D34"/>
    <mergeCell ref="E16:G16"/>
    <mergeCell ref="B2:H2"/>
    <mergeCell ref="E4:G4"/>
    <mergeCell ref="E8:G8"/>
    <mergeCell ref="E10:G10"/>
    <mergeCell ref="E9:G9"/>
    <mergeCell ref="E5:G5"/>
    <mergeCell ref="E6:G6"/>
    <mergeCell ref="G38:H38"/>
    <mergeCell ref="C38:E38"/>
    <mergeCell ref="C16:D17"/>
    <mergeCell ref="B16:B17"/>
    <mergeCell ref="H16:H17"/>
    <mergeCell ref="C18:D18"/>
    <mergeCell ref="B27:B28"/>
    <mergeCell ref="C27:D28"/>
    <mergeCell ref="E27:G27"/>
    <mergeCell ref="H27:H28"/>
    <mergeCell ref="C19:D19"/>
    <mergeCell ref="C20:D20"/>
    <mergeCell ref="C21:D21"/>
    <mergeCell ref="C22:D22"/>
    <mergeCell ref="C23:D23"/>
    <mergeCell ref="C24:D24"/>
  </mergeCells>
  <conditionalFormatting sqref="C18:D23">
    <cfRule type="expression" dxfId="18" priority="11" stopIfTrue="1">
      <formula>NOT(ISERROR(SEARCH("",$C18)))</formula>
    </cfRule>
  </conditionalFormatting>
  <conditionalFormatting sqref="E18:G24">
    <cfRule type="expression" dxfId="17" priority="10" stopIfTrue="1">
      <formula>NOT(ISERROR(SEARCH("",E18)))</formula>
    </cfRule>
  </conditionalFormatting>
  <conditionalFormatting sqref="C29:D34">
    <cfRule type="expression" dxfId="16" priority="3" stopIfTrue="1">
      <formula>NOT(ISERROR(SEARCH("",$C29)))</formula>
    </cfRule>
  </conditionalFormatting>
  <conditionalFormatting sqref="E29:G35">
    <cfRule type="expression" dxfId="15" priority="2" stopIfTrue="1">
      <formula>NOT(ISERROR(SEARCH("",E29)))</formula>
    </cfRule>
  </conditionalFormatting>
  <conditionalFormatting sqref="E29:G34">
    <cfRule type="expression" dxfId="14" priority="1" stopIfTrue="1">
      <formula>NOT(ISERROR(SEARCH("",E29)))</formula>
    </cfRule>
  </conditionalFormatting>
  <pageMargins left="0.7" right="0.7" top="0.75" bottom="0.75" header="0.3" footer="0.3"/>
  <pageSetup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M3" sqref="M3:O4"/>
    </sheetView>
  </sheetViews>
  <sheetFormatPr defaultRowHeight="15" x14ac:dyDescent="0.25"/>
  <cols>
    <col min="1" max="1" width="12.28515625" style="196" customWidth="1"/>
    <col min="2" max="16384" width="9.140625" style="196"/>
  </cols>
  <sheetData>
    <row r="1" spans="1:15" x14ac:dyDescent="0.25">
      <c r="A1" s="230" t="s">
        <v>133</v>
      </c>
    </row>
    <row r="2" spans="1:15" x14ac:dyDescent="0.25">
      <c r="A2" s="247" t="s">
        <v>93</v>
      </c>
      <c r="B2" s="248"/>
      <c r="C2" s="248"/>
      <c r="D2" s="248"/>
      <c r="E2" s="249" t="s">
        <v>111</v>
      </c>
      <c r="F2" s="250"/>
      <c r="G2" s="250"/>
      <c r="H2" s="250"/>
      <c r="I2" s="251" t="s">
        <v>112</v>
      </c>
      <c r="J2" s="252"/>
      <c r="K2" s="252"/>
      <c r="L2" s="252"/>
    </row>
    <row r="3" spans="1:15" s="192" customFormat="1" x14ac:dyDescent="0.25">
      <c r="A3" s="237" t="s">
        <v>103</v>
      </c>
      <c r="B3" t="s">
        <v>264</v>
      </c>
      <c r="C3" s="237" t="s">
        <v>104</v>
      </c>
      <c r="D3" t="s">
        <v>275</v>
      </c>
      <c r="E3" s="237" t="s">
        <v>103</v>
      </c>
      <c r="F3" t="s">
        <v>286</v>
      </c>
      <c r="G3" s="237" t="s">
        <v>104</v>
      </c>
      <c r="H3" t="s">
        <v>296</v>
      </c>
      <c r="I3" s="237" t="s">
        <v>103</v>
      </c>
      <c r="J3" t="s">
        <v>306</v>
      </c>
      <c r="K3" s="237" t="s">
        <v>104</v>
      </c>
      <c r="L3" t="s">
        <v>316</v>
      </c>
      <c r="M3" s="192" t="s">
        <v>513</v>
      </c>
      <c r="N3" s="192" t="s">
        <v>515</v>
      </c>
      <c r="O3" s="192" t="s">
        <v>517</v>
      </c>
    </row>
    <row r="4" spans="1:15" s="192" customFormat="1" x14ac:dyDescent="0.25">
      <c r="A4" s="237" t="s">
        <v>94</v>
      </c>
      <c r="B4" t="s">
        <v>265</v>
      </c>
      <c r="C4" s="237" t="s">
        <v>95</v>
      </c>
      <c r="D4" t="s">
        <v>276</v>
      </c>
      <c r="E4" s="237" t="s">
        <v>94</v>
      </c>
      <c r="F4" t="s">
        <v>287</v>
      </c>
      <c r="G4" s="237" t="s">
        <v>95</v>
      </c>
      <c r="H4" t="s">
        <v>297</v>
      </c>
      <c r="I4" s="237" t="s">
        <v>94</v>
      </c>
      <c r="J4" t="s">
        <v>307</v>
      </c>
      <c r="K4" s="237" t="s">
        <v>95</v>
      </c>
      <c r="L4" t="s">
        <v>317</v>
      </c>
      <c r="M4" s="192" t="s">
        <v>514</v>
      </c>
      <c r="N4" s="192" t="s">
        <v>516</v>
      </c>
      <c r="O4" s="192" t="s">
        <v>518</v>
      </c>
    </row>
    <row r="5" spans="1:15" s="192" customFormat="1" x14ac:dyDescent="0.25">
      <c r="A5" s="237" t="s">
        <v>97</v>
      </c>
      <c r="B5" t="s">
        <v>266</v>
      </c>
      <c r="C5" s="237" t="s">
        <v>98</v>
      </c>
      <c r="D5" t="s">
        <v>277</v>
      </c>
      <c r="E5" s="237" t="s">
        <v>97</v>
      </c>
      <c r="F5" t="s">
        <v>288</v>
      </c>
      <c r="G5" s="237" t="s">
        <v>98</v>
      </c>
      <c r="H5" t="s">
        <v>298</v>
      </c>
      <c r="I5" s="237" t="s">
        <v>97</v>
      </c>
      <c r="J5" t="s">
        <v>308</v>
      </c>
      <c r="K5" s="237" t="s">
        <v>98</v>
      </c>
      <c r="L5" t="s">
        <v>318</v>
      </c>
    </row>
    <row r="6" spans="1:15" s="192" customFormat="1" x14ac:dyDescent="0.25">
      <c r="A6" s="237" t="s">
        <v>99</v>
      </c>
      <c r="B6" t="s">
        <v>267</v>
      </c>
      <c r="C6" s="237" t="s">
        <v>100</v>
      </c>
      <c r="D6" t="s">
        <v>278</v>
      </c>
      <c r="E6" s="237" t="s">
        <v>99</v>
      </c>
      <c r="F6" t="s">
        <v>289</v>
      </c>
      <c r="G6" s="237" t="s">
        <v>100</v>
      </c>
      <c r="H6" t="s">
        <v>299</v>
      </c>
      <c r="I6" s="237" t="s">
        <v>99</v>
      </c>
      <c r="J6" t="s">
        <v>309</v>
      </c>
      <c r="K6" s="237" t="s">
        <v>100</v>
      </c>
      <c r="L6" t="s">
        <v>319</v>
      </c>
    </row>
    <row r="7" spans="1:15" s="192" customFormat="1" x14ac:dyDescent="0.25">
      <c r="A7" s="237" t="s">
        <v>101</v>
      </c>
      <c r="B7" t="s">
        <v>268</v>
      </c>
      <c r="C7" s="237" t="s">
        <v>102</v>
      </c>
      <c r="D7" t="s">
        <v>279</v>
      </c>
      <c r="E7" s="237" t="s">
        <v>101</v>
      </c>
      <c r="F7" t="s">
        <v>290</v>
      </c>
      <c r="G7" s="237" t="s">
        <v>102</v>
      </c>
      <c r="H7" t="s">
        <v>300</v>
      </c>
      <c r="I7" s="237" t="s">
        <v>101</v>
      </c>
      <c r="J7" t="s">
        <v>310</v>
      </c>
      <c r="K7" s="237" t="s">
        <v>102</v>
      </c>
      <c r="L7" t="s">
        <v>320</v>
      </c>
    </row>
    <row r="8" spans="1:15" s="192" customFormat="1" x14ac:dyDescent="0.25">
      <c r="A8" s="237" t="s">
        <v>105</v>
      </c>
      <c r="B8" t="s">
        <v>269</v>
      </c>
      <c r="C8" s="237" t="s">
        <v>106</v>
      </c>
      <c r="D8" t="s">
        <v>280</v>
      </c>
      <c r="E8" s="237" t="s">
        <v>105</v>
      </c>
      <c r="F8" t="s">
        <v>291</v>
      </c>
      <c r="G8" s="237" t="s">
        <v>106</v>
      </c>
      <c r="H8" t="s">
        <v>301</v>
      </c>
      <c r="I8" s="237" t="s">
        <v>105</v>
      </c>
      <c r="J8" t="s">
        <v>311</v>
      </c>
      <c r="K8" s="237" t="s">
        <v>106</v>
      </c>
      <c r="L8" t="s">
        <v>321</v>
      </c>
    </row>
    <row r="9" spans="1:15" s="192" customFormat="1" x14ac:dyDescent="0.25">
      <c r="A9" s="237" t="s">
        <v>107</v>
      </c>
      <c r="B9" t="s">
        <v>270</v>
      </c>
      <c r="C9" s="237" t="s">
        <v>108</v>
      </c>
      <c r="D9" t="s">
        <v>281</v>
      </c>
      <c r="E9" s="237" t="s">
        <v>107</v>
      </c>
      <c r="F9" t="s">
        <v>292</v>
      </c>
      <c r="G9" s="237" t="s">
        <v>108</v>
      </c>
      <c r="H9" t="s">
        <v>302</v>
      </c>
      <c r="I9" s="237" t="s">
        <v>107</v>
      </c>
      <c r="J9" t="s">
        <v>312</v>
      </c>
      <c r="K9" s="237" t="s">
        <v>108</v>
      </c>
      <c r="L9" t="s">
        <v>322</v>
      </c>
    </row>
    <row r="10" spans="1:15" s="192" customFormat="1" x14ac:dyDescent="0.25">
      <c r="A10" s="237" t="s">
        <v>124</v>
      </c>
      <c r="B10" t="s">
        <v>271</v>
      </c>
      <c r="C10" s="237" t="s">
        <v>125</v>
      </c>
      <c r="D10" t="s">
        <v>282</v>
      </c>
      <c r="E10" s="237" t="s">
        <v>124</v>
      </c>
      <c r="F10" t="s">
        <v>293</v>
      </c>
      <c r="G10" s="237" t="s">
        <v>125</v>
      </c>
      <c r="H10" t="s">
        <v>303</v>
      </c>
      <c r="I10" s="237" t="s">
        <v>124</v>
      </c>
      <c r="J10" t="s">
        <v>313</v>
      </c>
      <c r="K10" s="237" t="s">
        <v>125</v>
      </c>
      <c r="L10" t="s">
        <v>323</v>
      </c>
    </row>
    <row r="11" spans="1:15" x14ac:dyDescent="0.25">
      <c r="A11" s="237" t="s">
        <v>162</v>
      </c>
      <c r="B11" t="s">
        <v>272</v>
      </c>
      <c r="C11" s="237" t="s">
        <v>163</v>
      </c>
      <c r="D11" t="s">
        <v>283</v>
      </c>
      <c r="E11" s="237" t="s">
        <v>162</v>
      </c>
      <c r="F11" t="s">
        <v>294</v>
      </c>
      <c r="G11" s="237" t="s">
        <v>163</v>
      </c>
      <c r="H11" t="s">
        <v>304</v>
      </c>
      <c r="I11" s="237" t="s">
        <v>162</v>
      </c>
      <c r="J11" t="s">
        <v>314</v>
      </c>
      <c r="K11" s="237" t="s">
        <v>163</v>
      </c>
      <c r="L11" t="s">
        <v>324</v>
      </c>
    </row>
    <row r="12" spans="1:15" x14ac:dyDescent="0.25">
      <c r="A12" s="253" t="s">
        <v>164</v>
      </c>
      <c r="B12" t="s">
        <v>273</v>
      </c>
      <c r="C12" s="253" t="s">
        <v>165</v>
      </c>
      <c r="D12" t="s">
        <v>284</v>
      </c>
      <c r="E12" s="253" t="s">
        <v>164</v>
      </c>
      <c r="F12" t="s">
        <v>295</v>
      </c>
      <c r="G12" s="253" t="s">
        <v>165</v>
      </c>
      <c r="H12" t="s">
        <v>305</v>
      </c>
      <c r="I12" s="253" t="s">
        <v>164</v>
      </c>
      <c r="J12" t="s">
        <v>315</v>
      </c>
      <c r="K12" s="253" t="s">
        <v>165</v>
      </c>
      <c r="L12" t="s">
        <v>325</v>
      </c>
    </row>
    <row r="13" spans="1:15" x14ac:dyDescent="0.25">
      <c r="A13" s="253" t="s">
        <v>166</v>
      </c>
      <c r="B13" t="s">
        <v>274</v>
      </c>
      <c r="C13" s="253" t="s">
        <v>167</v>
      </c>
      <c r="D13" t="s">
        <v>285</v>
      </c>
      <c r="E13" s="253"/>
      <c r="F13"/>
      <c r="G13" s="253"/>
      <c r="H13"/>
      <c r="I13" s="253"/>
      <c r="J13"/>
      <c r="K13" s="253"/>
      <c r="L13"/>
    </row>
    <row r="14" spans="1:15" x14ac:dyDescent="0.25">
      <c r="A14" s="253"/>
      <c r="B14"/>
      <c r="C14" s="253"/>
      <c r="D14"/>
      <c r="E14" s="253"/>
      <c r="F14"/>
      <c r="G14" s="253"/>
      <c r="H14"/>
      <c r="I14" s="253"/>
      <c r="J14"/>
      <c r="K14" s="253"/>
      <c r="L14"/>
    </row>
    <row r="15" spans="1:15" x14ac:dyDescent="0.25">
      <c r="A15" s="253"/>
      <c r="B15"/>
      <c r="C15" s="253"/>
      <c r="D15"/>
      <c r="E15" s="253"/>
      <c r="F15"/>
      <c r="G15" s="253"/>
      <c r="H15"/>
      <c r="I15" s="253"/>
      <c r="J15"/>
      <c r="K15" s="253"/>
      <c r="L15"/>
    </row>
    <row r="16" spans="1:15" x14ac:dyDescent="0.25">
      <c r="A16" s="253"/>
      <c r="B16"/>
      <c r="C16" s="253"/>
      <c r="D16"/>
      <c r="E16" s="253"/>
      <c r="F16"/>
      <c r="G16" s="253"/>
      <c r="H16"/>
      <c r="I16" s="253"/>
      <c r="J16"/>
      <c r="K16" s="253"/>
      <c r="L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1"/>
  </sheetPr>
  <dimension ref="A2:XFC64"/>
  <sheetViews>
    <sheetView showGridLines="0" showRowColHeaders="0" zoomScaleNormal="100" zoomScaleSheetLayoutView="100" workbookViewId="0">
      <selection activeCell="F16" sqref="F16:F55"/>
    </sheetView>
  </sheetViews>
  <sheetFormatPr defaultColWidth="0" defaultRowHeight="12.75" x14ac:dyDescent="0.2"/>
  <cols>
    <col min="1" max="1" width="11.7109375" style="180" customWidth="1"/>
    <col min="2" max="2" width="5" style="180" customWidth="1"/>
    <col min="3" max="3" width="8.42578125" style="180" customWidth="1"/>
    <col min="4" max="4" width="40" style="180" customWidth="1"/>
    <col min="5" max="5" width="8.42578125" style="180" customWidth="1"/>
    <col min="6" max="6" width="49" style="180" customWidth="1"/>
    <col min="7" max="7" width="12.85546875" style="180" customWidth="1"/>
    <col min="8" max="8" width="8.42578125" style="180" customWidth="1"/>
    <col min="9" max="9" width="12.85546875" style="180" customWidth="1"/>
    <col min="10" max="10" width="8.42578125" style="180" customWidth="1"/>
    <col min="11" max="11" width="3.140625" style="180" customWidth="1"/>
    <col min="12" max="13" width="9.140625" style="216" hidden="1"/>
    <col min="14" max="14" width="9.140625" style="220" hidden="1"/>
    <col min="15" max="15" width="7.140625" style="220" hidden="1"/>
    <col min="16" max="17" width="4.42578125" style="220" hidden="1"/>
    <col min="18" max="18" width="6.28515625" style="220" hidden="1"/>
    <col min="19" max="19" width="6.28515625" style="217" hidden="1"/>
    <col min="20" max="20" width="6.28515625" style="220" hidden="1"/>
    <col min="21" max="21" width="6.28515625" style="217" hidden="1"/>
    <col min="22" max="22" width="6.28515625" style="220" hidden="1"/>
    <col min="23" max="23" width="9.140625" style="220" hidden="1"/>
    <col min="24" max="25" width="3.7109375" style="220" hidden="1"/>
    <col min="26" max="26" width="9.140625" style="220" hidden="1"/>
    <col min="27" max="27" width="9.140625" style="217" hidden="1"/>
    <col min="28" max="28" width="9.140625" style="220" hidden="1"/>
    <col min="29" max="43" width="9.140625" style="217" hidden="1"/>
    <col min="44" max="47" width="9.140625" style="218" hidden="1"/>
    <col min="48" max="16383" width="9.140625" style="216" hidden="1"/>
    <col min="16384" max="16384" width="3.42578125" style="216" hidden="1"/>
  </cols>
  <sheetData>
    <row r="2" spans="1:47" ht="27" x14ac:dyDescent="0.2">
      <c r="C2" s="356" t="s">
        <v>96</v>
      </c>
      <c r="D2" s="356"/>
      <c r="E2" s="356"/>
      <c r="F2" s="356"/>
      <c r="G2" s="356"/>
      <c r="H2" s="356"/>
      <c r="I2" s="356"/>
      <c r="J2" s="356"/>
    </row>
    <row r="4" spans="1:47" s="241" customFormat="1" ht="18" customHeight="1" x14ac:dyDescent="0.2">
      <c r="A4" s="239"/>
      <c r="B4" s="239"/>
      <c r="C4" s="239"/>
      <c r="D4" s="257" t="s">
        <v>2</v>
      </c>
      <c r="E4" s="240" t="s">
        <v>7</v>
      </c>
      <c r="F4" s="351" t="str">
        <f>IF('DATA AWAL'!D4="","",'DATA AWAL'!D4)</f>
        <v>SMAN 2 PURWOKERTO</v>
      </c>
      <c r="G4" s="351"/>
      <c r="H4" s="351"/>
      <c r="I4" s="351"/>
      <c r="J4" s="219"/>
      <c r="K4" s="239"/>
      <c r="N4" s="242"/>
      <c r="O4" s="242"/>
      <c r="P4" s="242"/>
      <c r="Q4" s="242"/>
      <c r="R4" s="242"/>
      <c r="S4" s="243"/>
      <c r="T4" s="242"/>
      <c r="U4" s="243"/>
      <c r="V4" s="242"/>
      <c r="W4" s="242"/>
      <c r="X4" s="242"/>
      <c r="Y4" s="242"/>
      <c r="Z4" s="242"/>
      <c r="AA4" s="243"/>
      <c r="AB4" s="242"/>
      <c r="AC4" s="243"/>
      <c r="AD4" s="243"/>
      <c r="AE4" s="243"/>
      <c r="AF4" s="243"/>
      <c r="AG4" s="243"/>
      <c r="AH4" s="243"/>
      <c r="AI4" s="243"/>
      <c r="AJ4" s="243"/>
      <c r="AK4" s="243"/>
      <c r="AL4" s="243"/>
      <c r="AM4" s="243"/>
      <c r="AN4" s="243"/>
      <c r="AO4" s="243"/>
      <c r="AP4" s="243"/>
      <c r="AQ4" s="243"/>
      <c r="AR4" s="244"/>
      <c r="AS4" s="244"/>
      <c r="AT4" s="244"/>
      <c r="AU4" s="244"/>
    </row>
    <row r="5" spans="1:47" s="241" customFormat="1" ht="18" customHeight="1" x14ac:dyDescent="0.2">
      <c r="A5" s="239"/>
      <c r="B5" s="239"/>
      <c r="C5" s="239"/>
      <c r="D5" s="257" t="s">
        <v>5</v>
      </c>
      <c r="E5" s="240" t="s">
        <v>7</v>
      </c>
      <c r="F5" s="351" t="str">
        <f>IF('DATA AWAL'!D5="","",'DATA AWAL'!D5)</f>
        <v>LANGGENG HADI P.</v>
      </c>
      <c r="G5" s="351"/>
      <c r="H5" s="351"/>
      <c r="I5" s="351"/>
      <c r="J5" s="219"/>
      <c r="K5" s="239"/>
      <c r="N5" s="242"/>
      <c r="O5" s="242"/>
      <c r="P5" s="242"/>
      <c r="Q5" s="242"/>
      <c r="R5" s="242"/>
      <c r="S5" s="243"/>
      <c r="T5" s="242"/>
      <c r="U5" s="243"/>
      <c r="V5" s="242"/>
      <c r="W5" s="242"/>
      <c r="X5" s="242"/>
      <c r="Y5" s="242"/>
      <c r="Z5" s="242"/>
      <c r="AA5" s="243"/>
      <c r="AB5" s="242"/>
      <c r="AC5" s="243"/>
      <c r="AD5" s="243"/>
      <c r="AE5" s="243"/>
      <c r="AF5" s="243"/>
      <c r="AG5" s="243"/>
      <c r="AH5" s="243"/>
      <c r="AI5" s="243"/>
      <c r="AJ5" s="243"/>
      <c r="AK5" s="243"/>
      <c r="AL5" s="243"/>
      <c r="AM5" s="243"/>
      <c r="AN5" s="243"/>
      <c r="AO5" s="243"/>
      <c r="AP5" s="243"/>
      <c r="AQ5" s="243"/>
      <c r="AR5" s="244"/>
      <c r="AS5" s="244"/>
      <c r="AT5" s="244"/>
      <c r="AU5" s="244"/>
    </row>
    <row r="6" spans="1:47" s="241" customFormat="1" ht="18" customHeight="1" x14ac:dyDescent="0.2">
      <c r="A6" s="239"/>
      <c r="B6" s="239"/>
      <c r="C6" s="239"/>
      <c r="D6" s="257" t="s">
        <v>6</v>
      </c>
      <c r="E6" s="240" t="s">
        <v>7</v>
      </c>
      <c r="F6" s="351" t="str">
        <f>IF('DATA AWAL'!D6="","",'DATA AWAL'!D6)</f>
        <v>196906281992031006</v>
      </c>
      <c r="G6" s="351"/>
      <c r="H6" s="351"/>
      <c r="I6" s="351"/>
      <c r="J6" s="219"/>
      <c r="K6" s="239"/>
      <c r="N6" s="242"/>
      <c r="O6" s="242"/>
      <c r="P6" s="242"/>
      <c r="Q6" s="242"/>
      <c r="R6" s="242"/>
      <c r="S6" s="243"/>
      <c r="T6" s="242"/>
      <c r="U6" s="243"/>
      <c r="V6" s="242"/>
      <c r="W6" s="242"/>
      <c r="X6" s="242"/>
      <c r="Y6" s="242"/>
      <c r="Z6" s="242"/>
      <c r="AA6" s="243"/>
      <c r="AB6" s="242"/>
      <c r="AC6" s="243"/>
      <c r="AD6" s="243"/>
      <c r="AE6" s="243"/>
      <c r="AF6" s="243"/>
      <c r="AG6" s="243"/>
      <c r="AH6" s="243"/>
      <c r="AI6" s="243"/>
      <c r="AJ6" s="243"/>
      <c r="AK6" s="243"/>
      <c r="AL6" s="243"/>
      <c r="AM6" s="243"/>
      <c r="AN6" s="243"/>
      <c r="AO6" s="243"/>
      <c r="AP6" s="243"/>
      <c r="AQ6" s="243"/>
      <c r="AR6" s="244"/>
      <c r="AS6" s="244"/>
      <c r="AT6" s="244"/>
      <c r="AU6" s="244"/>
    </row>
    <row r="7" spans="1:47" s="241" customFormat="1" ht="18" customHeight="1" x14ac:dyDescent="0.2">
      <c r="A7" s="239"/>
      <c r="B7" s="239"/>
      <c r="C7" s="239"/>
      <c r="D7" s="257" t="s">
        <v>3</v>
      </c>
      <c r="E7" s="240" t="s">
        <v>7</v>
      </c>
      <c r="F7" s="260" t="str">
        <f>IF('DATA AWAL'!D7="","",'DATA AWAL'!D7)</f>
        <v>Prakarya dan Kewirausahaan (Pengolahan)</v>
      </c>
      <c r="G7" s="261"/>
      <c r="H7" s="261"/>
      <c r="I7" s="261"/>
      <c r="J7" s="261"/>
      <c r="K7" s="239"/>
      <c r="N7" s="242"/>
      <c r="O7" s="242"/>
      <c r="P7" s="242"/>
      <c r="Q7" s="242"/>
      <c r="R7" s="242"/>
      <c r="S7" s="243"/>
      <c r="T7" s="242"/>
      <c r="U7" s="243"/>
      <c r="V7" s="242"/>
      <c r="W7" s="242"/>
      <c r="X7" s="242"/>
      <c r="Y7" s="242"/>
      <c r="Z7" s="242"/>
      <c r="AA7" s="243"/>
      <c r="AB7" s="242"/>
      <c r="AC7" s="243"/>
      <c r="AD7" s="243"/>
      <c r="AE7" s="243"/>
      <c r="AF7" s="243"/>
      <c r="AG7" s="243"/>
      <c r="AH7" s="243"/>
      <c r="AI7" s="243"/>
      <c r="AJ7" s="243"/>
      <c r="AK7" s="243"/>
      <c r="AL7" s="243"/>
      <c r="AM7" s="243"/>
      <c r="AN7" s="243"/>
      <c r="AO7" s="243"/>
      <c r="AP7" s="243"/>
      <c r="AQ7" s="243"/>
      <c r="AR7" s="244"/>
      <c r="AS7" s="244"/>
      <c r="AT7" s="244"/>
      <c r="AU7" s="244"/>
    </row>
    <row r="8" spans="1:47" s="241" customFormat="1" ht="18" customHeight="1" x14ac:dyDescent="0.2">
      <c r="A8" s="239"/>
      <c r="B8" s="239"/>
      <c r="C8" s="239"/>
      <c r="D8" s="257" t="s">
        <v>14</v>
      </c>
      <c r="E8" s="240" t="s">
        <v>7</v>
      </c>
      <c r="F8" s="351" t="str">
        <f>IF('DATA AWAL'!D8="","",'DATA AWAL'!D8)</f>
        <v>XII</v>
      </c>
      <c r="G8" s="351"/>
      <c r="H8" s="351"/>
      <c r="I8" s="351"/>
      <c r="J8" s="219"/>
      <c r="K8" s="239"/>
      <c r="N8" s="242"/>
      <c r="O8" s="242"/>
      <c r="P8" s="242"/>
      <c r="Q8" s="242"/>
      <c r="R8" s="242"/>
      <c r="S8" s="243"/>
      <c r="T8" s="242"/>
      <c r="U8" s="243"/>
      <c r="V8" s="242"/>
      <c r="W8" s="242"/>
      <c r="X8" s="242"/>
      <c r="Y8" s="242"/>
      <c r="Z8" s="242"/>
      <c r="AA8" s="243"/>
      <c r="AB8" s="242"/>
      <c r="AC8" s="243"/>
      <c r="AD8" s="243"/>
      <c r="AE8" s="243"/>
      <c r="AF8" s="243"/>
      <c r="AG8" s="243"/>
      <c r="AH8" s="243"/>
      <c r="AI8" s="243"/>
      <c r="AJ8" s="243"/>
      <c r="AK8" s="243"/>
      <c r="AL8" s="243"/>
      <c r="AM8" s="243"/>
      <c r="AN8" s="243"/>
      <c r="AO8" s="243"/>
      <c r="AP8" s="243"/>
      <c r="AQ8" s="243"/>
      <c r="AR8" s="244"/>
      <c r="AS8" s="244"/>
      <c r="AT8" s="244"/>
      <c r="AU8" s="244"/>
    </row>
    <row r="9" spans="1:47" s="241" customFormat="1" ht="18" customHeight="1" x14ac:dyDescent="0.2">
      <c r="A9" s="239"/>
      <c r="B9" s="239"/>
      <c r="C9" s="239"/>
      <c r="D9" s="257" t="s">
        <v>13</v>
      </c>
      <c r="E9" s="240" t="s">
        <v>7</v>
      </c>
      <c r="F9" s="351" t="str">
        <f>IF('DATA AWAL'!D9="","",'DATA AWAL'!D9)</f>
        <v>MIPA</v>
      </c>
      <c r="G9" s="351"/>
      <c r="H9" s="351"/>
      <c r="I9" s="351"/>
      <c r="J9" s="219"/>
      <c r="K9" s="239"/>
      <c r="N9" s="242"/>
      <c r="O9" s="242"/>
      <c r="P9" s="242"/>
      <c r="Q9" s="242"/>
      <c r="R9" s="242"/>
      <c r="S9" s="243"/>
      <c r="T9" s="242"/>
      <c r="U9" s="243"/>
      <c r="V9" s="242"/>
      <c r="W9" s="242"/>
      <c r="X9" s="242"/>
      <c r="Y9" s="242"/>
      <c r="Z9" s="242"/>
      <c r="AA9" s="243"/>
      <c r="AB9" s="242"/>
      <c r="AC9" s="243"/>
      <c r="AD9" s="243"/>
      <c r="AE9" s="243"/>
      <c r="AF9" s="243"/>
      <c r="AG9" s="243"/>
      <c r="AH9" s="243"/>
      <c r="AI9" s="243"/>
      <c r="AJ9" s="243"/>
      <c r="AK9" s="243"/>
      <c r="AL9" s="243"/>
      <c r="AM9" s="243"/>
      <c r="AN9" s="243"/>
      <c r="AO9" s="243"/>
      <c r="AP9" s="243"/>
      <c r="AQ9" s="243"/>
      <c r="AR9" s="244"/>
      <c r="AS9" s="244"/>
      <c r="AT9" s="244"/>
      <c r="AU9" s="244"/>
    </row>
    <row r="10" spans="1:47" s="241" customFormat="1" ht="18" customHeight="1" x14ac:dyDescent="0.2">
      <c r="A10" s="239"/>
      <c r="B10" s="239"/>
      <c r="C10" s="239"/>
      <c r="D10" s="257" t="s">
        <v>4</v>
      </c>
      <c r="E10" s="240" t="s">
        <v>7</v>
      </c>
      <c r="F10" s="351" t="str">
        <f>IF('DATA AWAL'!D10="","",'DATA AWAL'!D10)</f>
        <v>2017-2018</v>
      </c>
      <c r="G10" s="351"/>
      <c r="H10" s="351"/>
      <c r="I10" s="351"/>
      <c r="J10" s="219"/>
      <c r="K10" s="239"/>
      <c r="N10" s="242"/>
      <c r="O10" s="242"/>
      <c r="P10" s="242"/>
      <c r="Q10" s="242"/>
      <c r="R10" s="242"/>
      <c r="S10" s="243"/>
      <c r="T10" s="242"/>
      <c r="U10" s="243"/>
      <c r="V10" s="242"/>
      <c r="W10" s="242"/>
      <c r="X10" s="242"/>
      <c r="Y10" s="242"/>
      <c r="Z10" s="242"/>
      <c r="AA10" s="243"/>
      <c r="AB10" s="242"/>
      <c r="AC10" s="243"/>
      <c r="AD10" s="243"/>
      <c r="AE10" s="243"/>
      <c r="AF10" s="243"/>
      <c r="AG10" s="243"/>
      <c r="AH10" s="243"/>
      <c r="AI10" s="243"/>
      <c r="AJ10" s="243"/>
      <c r="AK10" s="243"/>
      <c r="AL10" s="243"/>
      <c r="AM10" s="243"/>
      <c r="AN10" s="243"/>
      <c r="AO10" s="243"/>
      <c r="AP10" s="243"/>
      <c r="AQ10" s="243"/>
      <c r="AR10" s="244"/>
      <c r="AS10" s="244"/>
      <c r="AT10" s="244"/>
      <c r="AU10" s="244"/>
    </row>
    <row r="11" spans="1:47" s="241" customFormat="1" ht="85.5" customHeight="1" x14ac:dyDescent="0.2">
      <c r="A11" s="239"/>
      <c r="B11" s="239"/>
      <c r="C11" s="239"/>
      <c r="D11" s="258" t="s">
        <v>510</v>
      </c>
      <c r="E11" s="240" t="s">
        <v>7</v>
      </c>
      <c r="F11" s="354" t="str">
        <f>IF($F$7="","",
IF(AND($F$7="Prakarya dan Kewirausahaan (Kerajinan)",$F$8="X"),KERAJINAN!M3,
IF(AND($F$7="Prakarya dan Kewirausahaan (Kerajinan)",$F$8="XI"),KERAJINAN!N3,
IF(AND($F$7="Prakarya dan Kewirausahaan (Kerajinan)",$F$8="XII"),KERAJINAN!O3,
IF(AND($F$7="Prakarya dan Kewirausahaan (Budidaya)",$F$8="X"),BUDIDAYA!M3,
IF(AND($F$7="Prakarya dan Kewirausahaan (Budidaya)",$F$8="XI"),BUDIDAYA!N3,
IF(AND($F$7="Prakarya dan Kewirausahaan (Budidaya)",$F$8="XII"),BUDIDAYA!O3,
IF(AND($F$7="Prakarya dan Kewirausahaan (Pengolahan)",$F$8="X"),PENGOLAHAN!M3,
IF(AND($F$7="Prakarya dan Kewirausahaan (Pengolahan)",$F$8="XI"),PENGOLAHAN!N3,
IF(AND($F$7="Prakarya dan Kewirausahaan (Pengolahan)",$F$8="XII"),PENGOLAHAN!O3,
IF(AND($F$7="Prakarya dan Kewirausahaan (Rekayasa)",$F$8="X"),REKAYASA!M3,
IF(AND($F$7="Prakarya dan Kewirausahaan (Rekayasa)",$F$8="XI"),REKAYASA!N3,
IF(AND($F$7="Prakarya dan Kewirausahaan (Rekayasa)",$F$8="XII"),REKAYASA!O3,
IF(AND($F$7="Seni Budaya (Musik)",$F$8="X"),MUSIK!M3,
IF(AND($F$7="Seni Budaya (Musik)",$F$8="XI"),MUSIK!N3,
IF(AND($F$7="Seni Budaya (Musik)",$F$8="XII"),MUSIK!O3,
IF(AND($F$7="Seni Budaya (Rupa)",$F$8="X"),RUPA!M3,
IF(AND($F$7="Seni Budaya (Rupa)",$F$8="XI"),RUPA!N3,
IF(AND($F$7="Seni Budaya (Rupa)",$F$8="XII"),RUPA!O3,
IF(AND($F$7="Seni Budaya (Teater)",$F$8="X"),TEATER!M3,
IF(AND($F$7="Seni Budaya (Teater)",$F$8="XI"),TEATER!N3,
IF(AND($F$7="Seni Budaya (Teater)",$F$8="XII"),TEATER!O3,
IF(AND($F$7="Seni Budaya (Tari)",$F$8="X"),TARI!M3,
IF(AND($F$7="Seni Budaya (Tari)",$F$8="XI"),TARI!N3,
IF(AND($F$7="Seni Budaya (Tari)",$F$8="XII"),TARI!O3
))))
)))))))))))))))))))))</f>
        <v>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354"/>
      <c r="H11" s="354"/>
      <c r="I11" s="354"/>
      <c r="J11" s="354"/>
      <c r="K11" s="239"/>
      <c r="N11" s="242"/>
      <c r="O11" s="242"/>
      <c r="P11" s="242"/>
      <c r="Q11" s="242"/>
      <c r="R11" s="242"/>
      <c r="S11" s="243"/>
      <c r="T11" s="242"/>
      <c r="U11" s="243"/>
      <c r="V11" s="242"/>
      <c r="W11" s="242"/>
      <c r="X11" s="242"/>
      <c r="Y11" s="242"/>
      <c r="Z11" s="242"/>
      <c r="AA11" s="243"/>
      <c r="AB11" s="242"/>
      <c r="AC11" s="243"/>
      <c r="AD11" s="243"/>
      <c r="AE11" s="243"/>
      <c r="AF11" s="243"/>
      <c r="AG11" s="243"/>
      <c r="AH11" s="243"/>
      <c r="AI11" s="243"/>
      <c r="AJ11" s="243"/>
      <c r="AK11" s="243"/>
      <c r="AL11" s="243"/>
      <c r="AM11" s="243"/>
      <c r="AN11" s="243"/>
      <c r="AO11" s="243"/>
      <c r="AP11" s="243"/>
      <c r="AQ11" s="243"/>
      <c r="AR11" s="244"/>
      <c r="AS11" s="244"/>
      <c r="AT11" s="244"/>
      <c r="AU11" s="244"/>
    </row>
    <row r="12" spans="1:47" s="241" customFormat="1" ht="57" customHeight="1" x14ac:dyDescent="0.2">
      <c r="A12" s="239"/>
      <c r="B12" s="239"/>
      <c r="C12" s="239"/>
      <c r="D12" s="258" t="s">
        <v>510</v>
      </c>
      <c r="E12" s="240" t="s">
        <v>7</v>
      </c>
      <c r="F12" s="354" t="str">
        <f>IF($F$7="","",
IF(AND($F$7="Prakarya dan Kewirausahaan (Kerajinan)",$F$8="X"),KERAJINAN!M4,
IF(AND($F$7="Prakarya dan Kewirausahaan (Kerajinan)",$F$8="XI"),KERAJINAN!N4,
IF(AND($F$7="Prakarya dan Kewirausahaan (Kerajinan)",$F$8="XII"),KERAJINAN!O4,
IF(AND($F$7="Prakarya dan Kewirausahaan (Budidaya)",$F$8="X"),BUDIDAYA!M4,
IF(AND($F$7="Prakarya dan Kewirausahaan (Budidaya)",$F$8="XI"),BUDIDAYA!N4,
IF(AND($F$7="Prakarya dan Kewirausahaan (Budidaya)",$F$8="XII"),BUDIDAYA!O4,
IF(AND($F$7="Prakarya dan Kewirausahaan (Pengolahan)",$F$8="X"),PENGOLAHAN!M4,
IF(AND($F$7="Prakarya dan Kewirausahaan (Pengolahan)",$F$8="XI"),PENGOLAHAN!N4,
IF(AND($F$7="Prakarya dan Kewirausahaan (Pengolahan)",$F$8="XII"),PENGOLAHAN!O4,
IF(AND($F$7="Prakarya dan Kewirausahaan (Rekayasa)",$F$8="X"),REKAYASA!M4,
IF(AND($F$7="Prakarya dan Kewirausahaan (Rekayasa)",$F$8="XI"),REKAYASA!N4,
IF(AND($F$7="Prakarya dan Kewirausahaan (Rekayasa)",$F$8="XII"),REKAYASA!O4,
IF(AND($F$7="Seni Budaya (Musik)",$F$8="X"),MUSIK!M4,
IF(AND($F$7="Seni Budaya (Musik)",$F$8="XI"),MUSIK!N4,
IF(AND($F$7="Seni Budaya (Musik)",$F$8="XII"),MUSIK!O4,
IF(AND($F$7="Seni Budaya (Rupa)",$F$8="X"),RUPA!M4,
IF(AND($F$7="Seni Budaya (Rupa)",$F$8="XI"),RUPA!N4,
IF(AND($F$7="Seni Budaya (Rupa)",$F$8="XII"),RUPA!O4,
IF(AND($F$7="Seni Budaya (Teater)",$F$8="X"),TEATER!M4,
IF(AND($F$7="Seni Budaya (Teater)",$F$8="XI"),TEATER!N4,
IF(AND($F$7="Seni Budaya (Teater)",$F$8="XII"),TEATER!O4,
IF(AND($F$7="Seni Budaya (Tari)",$F$8="X"),TARI!M4,
IF(AND($F$7="Seni Budaya (Tari)",$F$8="XI"),TARI!N4,
IF(AND($F$7="Seni Budaya (Tari)",$F$8="XII"),TARI!O4
))))
)))))))))))))))))))))</f>
        <v>4. mengolah, menalar, menyaji, dan mencipta dalam ranah konkret dan ranah abstrak terkait dengan pengembangan dari yang dipelajarinya di sekolah secara mandiri serta bertindak secara efektif dan kreatif, dan mampu menggunakan metoda sesuai kaidah keilmuan</v>
      </c>
      <c r="G12" s="354"/>
      <c r="H12" s="354"/>
      <c r="I12" s="354"/>
      <c r="J12" s="354"/>
      <c r="K12" s="239"/>
      <c r="N12" s="242"/>
      <c r="O12" s="242"/>
      <c r="P12" s="242"/>
      <c r="Q12" s="242"/>
      <c r="R12" s="242"/>
      <c r="S12" s="243"/>
      <c r="T12" s="242"/>
      <c r="U12" s="243"/>
      <c r="V12" s="242"/>
      <c r="W12" s="242"/>
      <c r="X12" s="242"/>
      <c r="Y12" s="242"/>
      <c r="Z12" s="242"/>
      <c r="AA12" s="243"/>
      <c r="AB12" s="242"/>
      <c r="AC12" s="243"/>
      <c r="AD12" s="243"/>
      <c r="AE12" s="243"/>
      <c r="AF12" s="243"/>
      <c r="AG12" s="243"/>
      <c r="AH12" s="243"/>
      <c r="AI12" s="243"/>
      <c r="AJ12" s="243"/>
      <c r="AK12" s="243"/>
      <c r="AL12" s="243"/>
      <c r="AM12" s="243"/>
      <c r="AN12" s="243"/>
      <c r="AO12" s="243"/>
      <c r="AP12" s="243"/>
      <c r="AQ12" s="243"/>
      <c r="AR12" s="244"/>
      <c r="AS12" s="244"/>
      <c r="AT12" s="244"/>
      <c r="AU12" s="244"/>
    </row>
    <row r="14" spans="1:47" ht="27.75" customHeight="1" x14ac:dyDescent="0.2">
      <c r="B14" s="345" t="s">
        <v>23</v>
      </c>
      <c r="C14" s="347" t="s">
        <v>109</v>
      </c>
      <c r="D14" s="347"/>
      <c r="E14" s="347" t="s">
        <v>110</v>
      </c>
      <c r="F14" s="347"/>
      <c r="G14" s="352" t="s">
        <v>91</v>
      </c>
      <c r="H14" s="353"/>
      <c r="I14" s="349" t="s">
        <v>92</v>
      </c>
      <c r="J14" s="350"/>
    </row>
    <row r="15" spans="1:47" ht="27.75" customHeight="1" thickBot="1" x14ac:dyDescent="0.25">
      <c r="B15" s="346"/>
      <c r="C15" s="348"/>
      <c r="D15" s="348"/>
      <c r="E15" s="348"/>
      <c r="F15" s="348"/>
      <c r="G15" s="197" t="s">
        <v>129</v>
      </c>
      <c r="H15" s="209" t="s">
        <v>130</v>
      </c>
      <c r="I15" s="197" t="s">
        <v>129</v>
      </c>
      <c r="J15" s="181" t="s">
        <v>130</v>
      </c>
      <c r="O15" s="355" t="s">
        <v>91</v>
      </c>
      <c r="P15" s="355"/>
      <c r="Q15" s="355"/>
      <c r="R15" s="355"/>
      <c r="S15" s="355"/>
      <c r="T15" s="355"/>
      <c r="U15" s="355"/>
      <c r="V15" s="355"/>
      <c r="W15" s="355" t="s">
        <v>92</v>
      </c>
      <c r="X15" s="355"/>
      <c r="Y15" s="355"/>
      <c r="Z15" s="355"/>
      <c r="AA15" s="355"/>
      <c r="AB15" s="355"/>
      <c r="AC15" s="355"/>
      <c r="AD15" s="355"/>
    </row>
    <row r="16" spans="1:47" ht="93" customHeight="1" thickTop="1" x14ac:dyDescent="0.2">
      <c r="B16" s="182" t="str">
        <f>IF(F7="",F7,"1")</f>
        <v>1</v>
      </c>
      <c r="C16" s="183" t="str">
        <f>IF($F$7="","",
IF(AND($F$7="Prakarya dan Kewirausahaan (Kerajinan)",$F$8="X"),KERAJINAN!A3,
IF(AND($F$7="Prakarya dan Kewirausahaan (Kerajinan)",$F$8="XI"),KERAJINAN!E3,
IF(AND($F$7="Prakarya dan Kewirausahaan (Kerajinan)",$F$8="XII"),KERAJINAN!I3,
IF(AND($F$7="Prakarya dan Kewirausahaan (Budidaya)",$F$8="X"),BUDIDAYA!A3,
IF(AND($F$7="Prakarya dan Kewirausahaan (Budidaya)",$F$8="XI"),BUDIDAYA!E3,
IF(AND($F$7="Prakarya dan Kewirausahaan (Budidaya)",$F$8="XII"),BUDIDAYA!I3,
IF(AND($F$7="Prakarya dan Kewirausahaan (Pengolahan)",$F$8="X"),PENGOLAHAN!A3,
IF(AND($F$7="Prakarya dan Kewirausahaan (Pengolahan)",$F$8="XI"),PENGOLAHAN!E3,
IF(AND($F$7="Prakarya dan Kewirausahaan (Pengolahan)",$F$8="XII"),PENGOLAHAN!I3,
IF(AND($F$7="Prakarya dan Kewirausahaan (Rekayasa)",$F$8="X"),REKAYASA!A3,
IF(AND($F$7="Prakarya dan Kewirausahaan (Rekayasa)",$F$8="XI"),REKAYASA!E3,
IF(AND($F$7="Prakarya dan Kewirausahaan (Rekayasa)",$F$8="XII"),REKAYASA!I3,
IF(AND($F$7="Seni Budaya (Musik)",$F$8="X"),MUSIK!A3,
IF(AND($F$7="Seni Budaya (Musik)",$F$8="XI"),MUSIK!E3,
IF(AND($F$7="Seni Budaya (Musik)",$F$8="XII"),MUSIK!I3,
IF(AND($F$7="Seni Budaya (Rupa)",$F$8="X"),RUPA!A3,
IF(AND($F$7="Seni Budaya (Rupa)",$F$8="XI"),RUPA!E3,
IF(AND($F$7="Seni Budaya (Rupa)",$F$8="XII"),RUPA!I3,
IF(AND($F$7="Seni Budaya (Teater)",$F$8="X"),TEATER!A3,
IF(AND($F$7="Seni Budaya (Teater)",$F$8="XI"),TEATER!E3,
IF(AND($F$7="Seni Budaya (Teater)",$F$8="XII"),TEATER!I3,
IF(AND($F$7="Seni Budaya (Tari)",$F$8="X"),TARI!A3,
IF(AND($F$7="Seni Budaya (Tari)",$F$8="XI"),TARI!E3,
IF(AND($F$7="Seni Budaya (Tari)",$F$8="XII"),TARI!I3
))))
)))))))))))))))))))))</f>
        <v>3.1</v>
      </c>
      <c r="D16" s="184" t="str">
        <f>IF($F$7="","",
IF(AND($F$7="Prakarya dan Kewirausahaan (Kerajinan)",$F$8="X"),KERAJINAN!B3,
IF(AND($F$7="Prakarya dan Kewirausahaan (Kerajinan)",$F$8="XI"),KERAJINAN!F3,
IF(AND($F$7="Prakarya dan Kewirausahaan (Kerajinan)",$F$8="XII"),KERAJINAN!J3,
IF(AND($F$7="Prakarya dan Kewirausahaan (Budidaya)",$F$8="X"),BUDIDAYA!B3,
IF(AND($F$7="Prakarya dan Kewirausahaan (Budidaya)",$F$8="XI"),BUDIDAYA!F3,
IF(AND($F$7="Prakarya dan Kewirausahaan (Budidaya)",$F$8="XII"),BUDIDAYA!J3,
IF(AND($F$7="Prakarya dan Kewirausahaan (Pengolahan)",$F$8="X"),PENGOLAHAN!B3,
IF(AND($F$7="Prakarya dan Kewirausahaan (Pengolahan)",$F$8="XI"),PENGOLAHAN!F3,
IF(AND($F$7="Prakarya dan Kewirausahaan (Pengolahan)",$F$8="XII"),PENGOLAHAN!J3,
IF(AND($F$7="Prakarya dan Kewirausahaan (Rekayasa)",$F$8="X"),REKAYASA!B3,
IF(AND($F$7="Prakarya dan Kewirausahaan (Rekayasa)",$F$8="XI"),REKAYASA!F3,
IF(AND($F$7="Prakarya dan Kewirausahaan (Rekayasa)",$F$8="XII"),REKAYASA!J3,
IF(AND($F$7="Seni Budaya (Musik)",$F$8="X"),MUSIK!B3,
IF(AND($F$7="Seni Budaya (Musik)",$F$8="XI"),MUSIK!F3,
IF(AND($F$7="Seni Budaya (Musik)",$F$8="XII"),MUSIK!J3,
IF(AND($F$7="Seni Budaya (Rupa)",$F$8="X"),RUPA!B3,
IF(AND($F$7="Seni Budaya (Rupa)",$F$8="XI"),RUPA!F3,
IF(AND($F$7="Seni Budaya (Rupa)",$F$8="XII"),RUPA!J3,
IF(AND($F$7="Seni Budaya (Teater)",$F$8="X"),TEATER!B3,
IF(AND($F$7="Seni Budaya (Teater)",$F$8="XI"),TEATER!F3,
IF(AND($F$7="Seni Budaya (Teater)",$F$8="XII"),TEATER!J3,
IF(AND($F$7="Seni Budaya (Tari)",$F$8="X"),TARI!B3,
IF(AND($F$7="Seni Budaya (Tari)",$F$8="XI"),TARI!F3,
IF(AND($F$7="Seni Budaya (Tari)",$F$8="XII"),TARI!J3
))))
)))))))))))))))))))))</f>
        <v>memahami perencanaan usaha pengolahan makanan khas daerah yang dimodifikasi dari bahan pangan nabati dan hewani meliputi ide dan peluang usaha, sumber daya, administrasi, dan pemasaran</v>
      </c>
      <c r="E16" s="190" t="str">
        <f>IF($F$7="","",
IF(AND($F$7="Prakarya dan Kewirausahaan (Kerajinan)",$F$8="X"),KERAJINAN!C3,
IF(AND($F$7="Prakarya dan Kewirausahaan (Kerajinan)",$F$8="XI"),KERAJINAN!G3,
IF(AND($F$7="Prakarya dan Kewirausahaan (Kerajinan)",$F$8="XII"),KERAJINAN!K3,
IF(AND($F$7="Prakarya dan Kewirausahaan (Budidaya)",$F$8="X"),BUDIDAYA!C3,
IF(AND($F$7="Prakarya dan Kewirausahaan (Budidaya)",$F$8="XI"),BUDIDAYA!G3,
IF(AND($F$7="Prakarya dan Kewirausahaan (Budidaya)",$F$8="XII"),BUDIDAYA!K3,
IF(AND($F$7="Prakarya dan Kewirausahaan (Pengolahan)",$F$8="X"),PENGOLAHAN!C3,
IF(AND($F$7="Prakarya dan Kewirausahaan (Pengolahan)",$F$8="XI"),PENGOLAHAN!G3,
IF(AND($F$7="Prakarya dan Kewirausahaan (Pengolahan)",$F$8="XII"),PENGOLAHAN!K3,
IF(AND($F$7="Prakarya dan Kewirausahaan (Rekayasa)",$F$8="X"),REKAYASA!C3,
IF(AND($F$7="Prakarya dan Kewirausahaan (Rekayasa)",$F$8="XI"),REKAYASA!G3,
IF(AND($F$7="Prakarya dan Kewirausahaan (Rekayasa)",$F$8="XII"),REKAYASA!K3,
IF(AND($F$7="Seni Budaya (Musik)",$F$8="X"),MUSIK!C3,
IF(AND($F$7="Seni Budaya (Musik)",$F$8="XI"),MUSIK!G3,
IF(AND($F$7="Seni Budaya (Musik)",$F$8="XII"),MUSIK!K3,
IF(AND($F$7="Seni Budaya (Rupa)",$F$8="X"),RUPA!C3,
IF(AND($F$7="Seni Budaya (Rupa)",$F$8="XI"),RUPA!G3,
IF(AND($F$7="Seni Budaya (Rupa)",$F$8="XII"),RUPA!K3,
IF(AND($F$7="Seni Budaya (Teater)",$F$8="X"),TEATER!C3,
IF(AND($F$7="Seni Budaya (Teater)",$F$8="XI"),TEATER!G3,
IF(AND($F$7="Seni Budaya (Teater)",$F$8="XII"),TEATER!K3,
IF(AND($F$7="Seni Budaya (Tari)",$F$8="X"),TARI!C3,
IF(AND($F$7="Seni Budaya (Tari)",$F$8="XI"),TARI!G3,
IF(AND($F$7="Seni Budaya (Tari)",$F$8="XII"),TARI!K3
))))
)))))))))))))))))))))</f>
        <v>4.1</v>
      </c>
      <c r="F16" s="184" t="str">
        <f>IF($F$7="","",
IF(AND($F$7="Prakarya dan Kewirausahaan (Kerajinan)",$F$8="X"),KERAJINAN!D3,
IF(AND($F$7="Prakarya dan Kewirausahaan (Kerajinan)",$F$8="XI"),KERAJINAN!H3,
IF(AND($F$7="Prakarya dan Kewirausahaan (Kerajinan)",$F$8="XII"),KERAJINAN!L3,
IF(AND($F$7="Prakarya dan Kewirausahaan (Budidaya)",$F$8="X"),BUDIDAYA!D3,
IF(AND($F$7="Prakarya dan Kewirausahaan (Budidaya)",$F$8="XI"),BUDIDAYA!H3,
IF(AND($F$7="Prakarya dan Kewirausahaan (Budidaya)",$F$8="XII"),BUDIDAYA!L3,
IF(AND($F$7="Prakarya dan Kewirausahaan (Pengolahan)",$F$8="X"),PENGOLAHAN!D3,
IF(AND($F$7="Prakarya dan Kewirausahaan (Pengolahan)",$F$8="XI"),PENGOLAHAN!H3,
IF(AND($F$7="Prakarya dan Kewirausahaan (Pengolahan)",$F$8="XII"),PENGOLAHAN!L3,
IF(AND($F$7="Prakarya dan Kewirausahaan (Rekayasa)",$F$8="X"),REKAYASA!D3,
IF(AND($F$7="Prakarya dan Kewirausahaan (Rekayasa)",$F$8="XI"),REKAYASA!H3,
IF(AND($F$7="Prakarya dan Kewirausahaan (Rekayasa)",$F$8="XII"),REKAYASA!L3,
IF(AND($F$7="Seni Budaya (Musik)",$F$8="X"),MUSIK!D3,
IF(AND($F$7="Seni Budaya (Musik)",$F$8="XI"),MUSIK!H3,
IF(AND($F$7="Seni Budaya (Musik)",$F$8="XII"),MUSIK!L3,
IF(AND($F$7="Seni Budaya (Rupa)",$F$8="X"),RUPA!D3,
IF(AND($F$7="Seni Budaya (Rupa)",$F$8="XI"),RUPA!H3,
IF(AND($F$7="Seni Budaya (Rupa)",$F$8="XII"),RUPA!L3,
IF(AND($F$7="Seni Budaya (Teater)",$F$8="X"),TEATER!D3,
IF(AND($F$7="Seni Budaya (Teater)",$F$8="XI"),TEATER!H3,
IF(AND($F$7="Seni Budaya (Teater)",$F$8="XII"),TEATER!L3,
IF(AND($F$7="Seni Budaya (Tari)",$F$8="X"),TARI!D3,
IF(AND($F$7="Seni Budaya (Tari)",$F$8="XI"),TARI!H3,
IF(AND($F$7="Seni Budaya (Tari)",$F$8="XII"),TARI!K3
))))
)))))))))))))))))))))</f>
        <v>menyususn perencanaan usaha pengolahan makanan khas daerah yang dimodifikasi dari bahan pangan nabati dan hewani meliputi ide dan peluang usaha, sumber daya, administrasi, dan pemasaran</v>
      </c>
      <c r="G16" s="206"/>
      <c r="H16" s="206"/>
      <c r="I16" s="206"/>
      <c r="J16" s="185"/>
      <c r="N16" s="220">
        <v>1</v>
      </c>
      <c r="O16" s="220" t="b">
        <v>1</v>
      </c>
      <c r="P16" s="220">
        <f>IF(O16=FALSE,0,1)</f>
        <v>1</v>
      </c>
      <c r="Q16" s="220" t="str">
        <f>IF(P16=0,"",B16)</f>
        <v>1</v>
      </c>
      <c r="R16" s="220" t="str">
        <f>IF(P16=0,"",C16)</f>
        <v>3.1</v>
      </c>
      <c r="S16" s="217" t="str">
        <f>IF(P16=0,"",D16)</f>
        <v>memahami perencanaan usaha pengolahan makanan khas daerah yang dimodifikasi dari bahan pangan nabati dan hewani meliputi ide dan peluang usaha, sumber daya, administrasi, dan pemasaran</v>
      </c>
      <c r="T16" s="220" t="str">
        <f>IF(P16=0,"",E16)</f>
        <v>4.1</v>
      </c>
      <c r="U16" s="217" t="str">
        <f>IF(P16=0,"",F16)</f>
        <v>menyususn perencanaan usaha pengolahan makanan khas daerah yang dimodifikasi dari bahan pangan nabati dan hewani meliputi ide dan peluang usaha, sumber daya, administrasi, dan pemasaran</v>
      </c>
      <c r="V16" s="220">
        <f>IF(P16=0,"",G16)</f>
        <v>0</v>
      </c>
      <c r="W16" s="220" t="b">
        <v>0</v>
      </c>
      <c r="X16" s="220">
        <f>IF(W16=FALSE,0,1)</f>
        <v>0</v>
      </c>
      <c r="Y16" s="220" t="str">
        <f t="shared" ref="Y16:Y55" si="0">IF(X16=0,"",B16)</f>
        <v/>
      </c>
      <c r="Z16" s="220" t="str">
        <f t="shared" ref="Z16:Z55" si="1">IF(X16=0,"",C16)</f>
        <v/>
      </c>
      <c r="AA16" s="217" t="str">
        <f t="shared" ref="AA16:AA55" si="2">IF(X16=0,"",D16)</f>
        <v/>
      </c>
      <c r="AB16" s="220" t="str">
        <f t="shared" ref="AB16:AB55" si="3">IF(X16=0,"",E16)</f>
        <v/>
      </c>
      <c r="AC16" s="217" t="str">
        <f t="shared" ref="AC16:AC55" si="4">IF(X16=0,"",F16)</f>
        <v/>
      </c>
      <c r="AD16" s="220" t="str">
        <f>IF(X16=0,"",I16)</f>
        <v/>
      </c>
    </row>
    <row r="17" spans="2:30" ht="93" customHeight="1" x14ac:dyDescent="0.2">
      <c r="B17" s="183">
        <f>IF(C16="","",B16+1)</f>
        <v>2</v>
      </c>
      <c r="C17" s="183" t="str">
        <f>IF($F$7="","",
IF(AND($F$7="Prakarya dan Kewirausahaan (Kerajinan)",$F$8="X"),KERAJINAN!A4,
IF(AND($F$7="Prakarya dan Kewirausahaan (Kerajinan)",$F$8="XI"),KERAJINAN!E4,
IF(AND($F$7="Prakarya dan Kewirausahaan (Kerajinan)",$F$8="XII"),KERAJINAN!I4,
IF(AND($F$7="Prakarya dan Kewirausahaan (Budidaya)",$F$8="X"),BUDIDAYA!A4,
IF(AND($F$7="Prakarya dan Kewirausahaan (Budidaya)",$F$8="XI"),BUDIDAYA!E4,
IF(AND($F$7="Prakarya dan Kewirausahaan (Budidaya)",$F$8="XII"),BUDIDAYA!I4,
IF(AND($F$7="Prakarya dan Kewirausahaan (Pengolahan)",$F$8="X"),PENGOLAHAN!A4,
IF(AND($F$7="Prakarya dan Kewirausahaan (Pengolahan)",$F$8="XI"),PENGOLAHAN!E4,
IF(AND($F$7="Prakarya dan Kewirausahaan (Pengolahan)",$F$8="XII"),PENGOLAHAN!I4,
IF(AND($F$7="Prakarya dan Kewirausahaan (Rekayasa)",$F$8="X"),REKAYASA!A4,
IF(AND($F$7="Prakarya dan Kewirausahaan (Rekayasa)",$F$8="XI"),REKAYASA!E4,
IF(AND($F$7="Prakarya dan Kewirausahaan (Rekayasa)",$F$8="XII"),REKAYASA!I4,
IF(AND($F$7="Seni Budaya (Musik)",$F$8="X"),MUSIK!A4,
IF(AND($F$7="Seni Budaya (Musik)",$F$8="XI"),MUSIK!E4,
IF(AND($F$7="Seni Budaya (Musik)",$F$8="XII"),MUSIK!I4,
IF(AND($F$7="Seni Budaya (Rupa)",$F$8="X"),RUPA!A4,
IF(AND($F$7="Seni Budaya (Rupa)",$F$8="XI"),RUPA!E4,
IF(AND($F$7="Seni Budaya (Rupa)",$F$8="XII"),RUPA!I4,
IF(AND($F$7="Seni Budaya (Teater)",$F$8="X"),TEATER!A4,
IF(AND($F$7="Seni Budaya (Teater)",$F$8="XI"),TEATER!E4,
IF(AND($F$7="Seni Budaya (Teater)",$F$8="XII"),TEATER!I4,
IF(AND($F$7="Seni Budaya (Tari)",$F$8="X"),TARI!A4,
IF(AND($F$7="Seni Budaya (Tari)",$F$8="XI"),TARI!E4,
IF(AND($F$7="Seni Budaya (Tari)",$F$8="XII"),TARI!I4
))))
)))))))))))))))))))))</f>
        <v>3.2</v>
      </c>
      <c r="D17" s="184" t="str">
        <f>IF($F$7="","",
IF(AND($F$7="Prakarya dan Kewirausahaan (Kerajinan)",$F$8="X"),KERAJINAN!B4,
IF(AND($F$7="Prakarya dan Kewirausahaan (Kerajinan)",$F$8="XI"),KERAJINAN!F4,
IF(AND($F$7="Prakarya dan Kewirausahaan (Kerajinan)",$F$8="XII"),KERAJINAN!J4,
IF(AND($F$7="Prakarya dan Kewirausahaan (Budidaya)",$F$8="X"),BUDIDAYA!B4,
IF(AND($F$7="Prakarya dan Kewirausahaan (Budidaya)",$F$8="XI"),BUDIDAYA!F4,
IF(AND($F$7="Prakarya dan Kewirausahaan (Budidaya)",$F$8="XII"),BUDIDAYA!J4,
IF(AND($F$7="Prakarya dan Kewirausahaan (Pengolahan)",$F$8="X"),PENGOLAHAN!B4,
IF(AND($F$7="Prakarya dan Kewirausahaan (Pengolahan)",$F$8="XI"),PENGOLAHAN!F4,
IF(AND($F$7="Prakarya dan Kewirausahaan (Pengolahan)",$F$8="XII"),PENGOLAHAN!J4,
IF(AND($F$7="Prakarya dan Kewirausahaan (Rekayasa)",$F$8="X"),REKAYASA!B4,
IF(AND($F$7="Prakarya dan Kewirausahaan (Rekayasa)",$F$8="XI"),REKAYASA!F4,
IF(AND($F$7="Prakarya dan Kewirausahaan (Rekayasa)",$F$8="XII"),REKAYASA!J4,
IF(AND($F$7="Seni Budaya (Musik)",$F$8="X"),MUSIK!B4,
IF(AND($F$7="Seni Budaya (Musik)",$F$8="XI"),MUSIK!F4,
IF(AND($F$7="Seni Budaya (Musik)",$F$8="XII"),MUSIK!J4,
IF(AND($F$7="Seni Budaya (Rupa)",$F$8="X"),RUPA!B4,
IF(AND($F$7="Seni Budaya (Rupa)",$F$8="XI"),RUPA!F4,
IF(AND($F$7="Seni Budaya (Rupa)",$F$8="XII"),RUPA!J4,
IF(AND($F$7="Seni Budaya (Teater)",$F$8="X"),TEATER!B4,
IF(AND($F$7="Seni Budaya (Teater)",$F$8="XI"),TEATER!F4,
IF(AND($F$7="Seni Budaya (Teater)",$F$8="XII"),TEATER!J4,
IF(AND($F$7="Seni Budaya (Tari)",$F$8="X"),TARI!B4,
IF(AND($F$7="Seni Budaya (Tari)",$F$8="XI"),TARI!F4,
IF(AND($F$7="Seni Budaya (Tari)",$F$8="XII"),TARI!J4
))))
)))))))))))))))))))))</f>
        <v>menganalisis sistem pengolahan makanan khas daerah yang dimodifikasi dari bahan pangan nabati dan hewani berdasarkan daya dukung yang dimiliki oleh daerah setempat</v>
      </c>
      <c r="E17" s="190" t="str">
        <f>IF($F$7="","",
IF(AND($F$7="Prakarya dan Kewirausahaan (Kerajinan)",$F$8="X"),KERAJINAN!C4,
IF(AND($F$7="Prakarya dan Kewirausahaan (Kerajinan)",$F$8="XI"),KERAJINAN!G4,
IF(AND($F$7="Prakarya dan Kewirausahaan (Kerajinan)",$F$8="XII"),KERAJINAN!K4,
IF(AND($F$7="Prakarya dan Kewirausahaan (Budidaya)",$F$8="X"),BUDIDAYA!C4,
IF(AND($F$7="Prakarya dan Kewirausahaan (Budidaya)",$F$8="XI"),BUDIDAYA!G4,
IF(AND($F$7="Prakarya dan Kewirausahaan (Budidaya)",$F$8="XII"),BUDIDAYA!K4,
IF(AND($F$7="Prakarya dan Kewirausahaan (Pengolahan)",$F$8="X"),PENGOLAHAN!C4,
IF(AND($F$7="Prakarya dan Kewirausahaan (Pengolahan)",$F$8="XI"),PENGOLAHAN!G4,
IF(AND($F$7="Prakarya dan Kewirausahaan (Pengolahan)",$F$8="XII"),PENGOLAHAN!K4,
IF(AND($F$7="Prakarya dan Kewirausahaan (Rekayasa)",$F$8="X"),REKAYASA!C4,
IF(AND($F$7="Prakarya dan Kewirausahaan (Rekayasa)",$F$8="XI"),REKAYASA!G4,
IF(AND($F$7="Prakarya dan Kewirausahaan (Rekayasa)",$F$8="XII"),REKAYASA!K4,
IF(AND($F$7="Seni Budaya (Musik)",$F$8="X"),MUSIK!C4,
IF(AND($F$7="Seni Budaya (Musik)",$F$8="XI"),MUSIK!G4,
IF(AND($F$7="Seni Budaya (Musik)",$F$8="XII"),MUSIK!K4,
IF(AND($F$7="Seni Budaya (Rupa)",$F$8="X"),RUPA!C4,
IF(AND($F$7="Seni Budaya (Rupa)",$F$8="XI"),RUPA!G4,
IF(AND($F$7="Seni Budaya (Rupa)",$F$8="XII"),RUPA!K4,
IF(AND($F$7="Seni Budaya (Teater)",$F$8="X"),TEATER!C4,
IF(AND($F$7="Seni Budaya (Teater)",$F$8="XI"),TEATER!G4,
IF(AND($F$7="Seni Budaya (Teater)",$F$8="XII"),TEATER!K4,
IF(AND($F$7="Seni Budaya (Tari)",$F$8="X"),TARI!C4,
IF(AND($F$7="Seni Budaya (Tari)",$F$8="XI"),TARI!G4,
IF(AND($F$7="Seni Budaya (Tari)",$F$8="XII"),TARI!K4
))))
)))))))))))))))))))))</f>
        <v>4.2</v>
      </c>
      <c r="F17" s="184" t="str">
        <f>IF($F$7="","",
IF(AND($F$7="Prakarya dan Kewirausahaan (Kerajinan)",$F$8="X"),KERAJINAN!D4,
IF(AND($F$7="Prakarya dan Kewirausahaan (Kerajinan)",$F$8="XI"),KERAJINAN!H4,
IF(AND($F$7="Prakarya dan Kewirausahaan (Kerajinan)",$F$8="XII"),KERAJINAN!L4,
IF(AND($F$7="Prakarya dan Kewirausahaan (Budidaya)",$F$8="X"),BUDIDAYA!D4,
IF(AND($F$7="Prakarya dan Kewirausahaan (Budidaya)",$F$8="XI"),BUDIDAYA!H4,
IF(AND($F$7="Prakarya dan Kewirausahaan (Budidaya)",$F$8="XII"),BUDIDAYA!L4,
IF(AND($F$7="Prakarya dan Kewirausahaan (Pengolahan)",$F$8="X"),PENGOLAHAN!D4,
IF(AND($F$7="Prakarya dan Kewirausahaan (Pengolahan)",$F$8="XI"),PENGOLAHAN!H4,
IF(AND($F$7="Prakarya dan Kewirausahaan (Pengolahan)",$F$8="XII"),PENGOLAHAN!L4,
IF(AND($F$7="Prakarya dan Kewirausahaan (Rekayasa)",$F$8="X"),REKAYASA!D4,
IF(AND($F$7="Prakarya dan Kewirausahaan (Rekayasa)",$F$8="XI"),REKAYASA!H4,
IF(AND($F$7="Prakarya dan Kewirausahaan (Rekayasa)",$F$8="XII"),REKAYASA!L4,
IF(AND($F$7="Seni Budaya (Musik)",$F$8="X"),MUSIK!D4,
IF(AND($F$7="Seni Budaya (Musik)",$F$8="XI"),MUSIK!H4,
IF(AND($F$7="Seni Budaya (Musik)",$F$8="XII"),MUSIK!L4,
IF(AND($F$7="Seni Budaya (Rupa)",$F$8="X"),RUPA!D4,
IF(AND($F$7="Seni Budaya (Rupa)",$F$8="XI"),RUPA!H4,
IF(AND($F$7="Seni Budaya (Rupa)",$F$8="XII"),RUPA!L4,
IF(AND($F$7="Seni Budaya (Teater)",$F$8="X"),TEATER!D4,
IF(AND($F$7="Seni Budaya (Teater)",$F$8="XI"),TEATER!H4,
IF(AND($F$7="Seni Budaya (Teater)",$F$8="XII"),TEATER!L4,
IF(AND($F$7="Seni Budaya (Tari)",$F$8="X"),TARI!D4,
IF(AND($F$7="Seni Budaya (Tari)",$F$8="XI"),TARI!H4,
IF(AND($F$7="Seni Budaya (Tari)",$F$8="XII"),TARI!K4
))))
)))))))))))))))))))))</f>
        <v>mengolah makanan khas daerah yang dimodifikasi dari bahan pangan nabati dan hewani berdasarkan daya dukung yang dimiliki oleh daerah setempat</v>
      </c>
      <c r="G17" s="207"/>
      <c r="H17" s="207"/>
      <c r="I17" s="207"/>
      <c r="J17" s="187"/>
      <c r="N17" s="220">
        <v>2</v>
      </c>
      <c r="O17" s="220" t="b">
        <v>0</v>
      </c>
      <c r="P17" s="220">
        <f t="shared" ref="P17:P55" si="5">IF(O17=FALSE,0,1)</f>
        <v>0</v>
      </c>
      <c r="Q17" s="220" t="str">
        <f t="shared" ref="Q17:Q55" si="6">IF(P17=0,"",B17)</f>
        <v/>
      </c>
      <c r="R17" s="220" t="str">
        <f t="shared" ref="R17:R55" si="7">IF(P17=0,"",C17)</f>
        <v/>
      </c>
      <c r="S17" s="217" t="str">
        <f t="shared" ref="S17:S55" si="8">IF(P17=0,"",D17)</f>
        <v/>
      </c>
      <c r="T17" s="220" t="str">
        <f t="shared" ref="T17:T55" si="9">IF(P17=0,"",E17)</f>
        <v/>
      </c>
      <c r="U17" s="217" t="str">
        <f t="shared" ref="U17:U55" si="10">IF(P17=0,"",F17)</f>
        <v/>
      </c>
      <c r="V17" s="220" t="str">
        <f t="shared" ref="V17:V54" si="11">IF(P17=0,"",G17)</f>
        <v/>
      </c>
      <c r="W17" s="220" t="b">
        <v>0</v>
      </c>
      <c r="X17" s="220">
        <f t="shared" ref="X17:X55" si="12">IF(W17=FALSE,0,1)</f>
        <v>0</v>
      </c>
      <c r="Y17" s="220" t="str">
        <f t="shared" si="0"/>
        <v/>
      </c>
      <c r="Z17" s="220" t="str">
        <f t="shared" si="1"/>
        <v/>
      </c>
      <c r="AA17" s="217" t="str">
        <f t="shared" si="2"/>
        <v/>
      </c>
      <c r="AB17" s="220" t="str">
        <f t="shared" si="3"/>
        <v/>
      </c>
      <c r="AC17" s="217" t="str">
        <f t="shared" si="4"/>
        <v/>
      </c>
      <c r="AD17" s="220" t="str">
        <f t="shared" ref="AD17:AD55" si="13">IF(X17=0,"",I17)</f>
        <v/>
      </c>
    </row>
    <row r="18" spans="2:30" ht="93" customHeight="1" x14ac:dyDescent="0.2">
      <c r="B18" s="183">
        <f>IF(C17="","",B17+1)</f>
        <v>3</v>
      </c>
      <c r="C18" s="183" t="str">
        <f>IF($F$7="","",
IF(AND($F$7="Prakarya dan Kewirausahaan (Kerajinan)",$F$8="X"),KERAJINAN!A5,
IF(AND($F$7="Prakarya dan Kewirausahaan (Kerajinan)",$F$8="XI"),KERAJINAN!E5,
IF(AND($F$7="Prakarya dan Kewirausahaan (Kerajinan)",$F$8="XII"),KERAJINAN!I5,
IF(AND($F$7="Prakarya dan Kewirausahaan (Budidaya)",$F$8="X"),BUDIDAYA!A5,
IF(AND($F$7="Prakarya dan Kewirausahaan (Budidaya)",$F$8="XI"),BUDIDAYA!E5,
IF(AND($F$7="Prakarya dan Kewirausahaan (Budidaya)",$F$8="XII"),BUDIDAYA!I5,
IF(AND($F$7="Prakarya dan Kewirausahaan (Pengolahan)",$F$8="X"),PENGOLAHAN!A5,
IF(AND($F$7="Prakarya dan Kewirausahaan (Pengolahan)",$F$8="XI"),PENGOLAHAN!E5,
IF(AND($F$7="Prakarya dan Kewirausahaan (Pengolahan)",$F$8="XII"),PENGOLAHAN!I5,
IF(AND($F$7="Prakarya dan Kewirausahaan (Rekayasa)",$F$8="X"),REKAYASA!A5,
IF(AND($F$7="Prakarya dan Kewirausahaan (Rekayasa)",$F$8="XI"),REKAYASA!E5,
IF(AND($F$7="Prakarya dan Kewirausahaan (Rekayasa)",$F$8="XII"),REKAYASA!I5,
IF(AND($F$7="Seni Budaya (Musik)",$F$8="X"),MUSIK!A5,
IF(AND($F$7="Seni Budaya (Musik)",$F$8="XI"),MUSIK!E5,
IF(AND($F$7="Seni Budaya (Musik)",$F$8="XII"),MUSIK!I5,
IF(AND($F$7="Seni Budaya (Rupa)",$F$8="X"),RUPA!A5,
IF(AND($F$7="Seni Budaya (Rupa)",$F$8="XI"),RUPA!E5,
IF(AND($F$7="Seni Budaya (Rupa)",$F$8="XII"),RUPA!I5,
IF(AND($F$7="Seni Budaya (Teater)",$F$8="X"),TEATER!A5,
IF(AND($F$7="Seni Budaya (Teater)",$F$8="XI"),TEATER!E5,
IF(AND($F$7="Seni Budaya (Teater)",$F$8="XII"),TEATER!I5,
IF(AND($F$7="Seni Budaya (Tari)",$F$8="X"),TARI!A5,
IF(AND($F$7="Seni Budaya (Tari)",$F$8="XI"),TARI!E5,
IF(AND($F$7="Seni Budaya (Tari)",$F$8="XII"),TARI!I5
))))
)))))))))))))))))))))</f>
        <v>3.3</v>
      </c>
      <c r="D18" s="184" t="str">
        <f>IF($F$7="","",
IF(AND($F$7="Prakarya dan Kewirausahaan (Kerajinan)",$F$8="X"),KERAJINAN!B5,
IF(AND($F$7="Prakarya dan Kewirausahaan (Kerajinan)",$F$8="XI"),KERAJINAN!F5,
IF(AND($F$7="Prakarya dan Kewirausahaan (Kerajinan)",$F$8="XII"),KERAJINAN!J5,
IF(AND($F$7="Prakarya dan Kewirausahaan (Budidaya)",$F$8="X"),BUDIDAYA!B5,
IF(AND($F$7="Prakarya dan Kewirausahaan (Budidaya)",$F$8="XI"),BUDIDAYA!F5,
IF(AND($F$7="Prakarya dan Kewirausahaan (Budidaya)",$F$8="XII"),BUDIDAYA!J5,
IF(AND($F$7="Prakarya dan Kewirausahaan (Pengolahan)",$F$8="X"),PENGOLAHAN!B5,
IF(AND($F$7="Prakarya dan Kewirausahaan (Pengolahan)",$F$8="XI"),PENGOLAHAN!F5,
IF(AND($F$7="Prakarya dan Kewirausahaan (Pengolahan)",$F$8="XII"),PENGOLAHAN!J5,
IF(AND($F$7="Prakarya dan Kewirausahaan (Rekayasa)",$F$8="X"),REKAYASA!B5,
IF(AND($F$7="Prakarya dan Kewirausahaan (Rekayasa)",$F$8="XI"),REKAYASA!F5,
IF(AND($F$7="Prakarya dan Kewirausahaan (Rekayasa)",$F$8="XII"),REKAYASA!J5,
IF(AND($F$7="Seni Budaya (Musik)",$F$8="X"),MUSIK!B5,
IF(AND($F$7="Seni Budaya (Musik)",$F$8="XI"),MUSIK!F5,
IF(AND($F$7="Seni Budaya (Musik)",$F$8="XII"),MUSIK!J5,
IF(AND($F$7="Seni Budaya (Rupa)",$F$8="X"),RUPA!B5,
IF(AND($F$7="Seni Budaya (Rupa)",$F$8="XI"),RUPA!F5,
IF(AND($F$7="Seni Budaya (Rupa)",$F$8="XII"),RUPA!J5,
IF(AND($F$7="Seni Budaya (Teater)",$F$8="X"),TEATER!B5,
IF(AND($F$7="Seni Budaya (Teater)",$F$8="XI"),TEATER!F5,
IF(AND($F$7="Seni Budaya (Teater)",$F$8="XII"),TEATER!J5,
IF(AND($F$7="Seni Budaya (Tari)",$F$8="X"),TARI!B5,
IF(AND($F$7="Seni Budaya (Tari)",$F$8="XI"),TARI!F5,
IF(AND($F$7="Seni Budaya (Tari)",$F$8="XII"),TARI!J5
))))
)))))))))))))))))))))</f>
        <v>mengevaluasi kegiatan usaha pengolahan makanan khas daerah yang dimodifikasi dari bahan pangan nabati dan hewani</v>
      </c>
      <c r="E18" s="190" t="str">
        <f>IF($F$7="","",
IF(AND($F$7="Prakarya dan Kewirausahaan (Kerajinan)",$F$8="X"),KERAJINAN!C5,
IF(AND($F$7="Prakarya dan Kewirausahaan (Kerajinan)",$F$8="XI"),KERAJINAN!G5,
IF(AND($F$7="Prakarya dan Kewirausahaan (Kerajinan)",$F$8="XII"),KERAJINAN!K5,
IF(AND($F$7="Prakarya dan Kewirausahaan (Budidaya)",$F$8="X"),BUDIDAYA!C5,
IF(AND($F$7="Prakarya dan Kewirausahaan (Budidaya)",$F$8="XI"),BUDIDAYA!G5,
IF(AND($F$7="Prakarya dan Kewirausahaan (Budidaya)",$F$8="XII"),BUDIDAYA!K5,
IF(AND($F$7="Prakarya dan Kewirausahaan (Pengolahan)",$F$8="X"),PENGOLAHAN!C5,
IF(AND($F$7="Prakarya dan Kewirausahaan (Pengolahan)",$F$8="XI"),PENGOLAHAN!G5,
IF(AND($F$7="Prakarya dan Kewirausahaan (Pengolahan)",$F$8="XII"),PENGOLAHAN!K5,
IF(AND($F$7="Prakarya dan Kewirausahaan (Rekayasa)",$F$8="X"),REKAYASA!C5,
IF(AND($F$7="Prakarya dan Kewirausahaan (Rekayasa)",$F$8="XI"),REKAYASA!G5,
IF(AND($F$7="Prakarya dan Kewirausahaan (Rekayasa)",$F$8="XII"),REKAYASA!K5,
IF(AND($F$7="Seni Budaya (Musik)",$F$8="X"),MUSIK!C5,
IF(AND($F$7="Seni Budaya (Musik)",$F$8="XI"),MUSIK!G5,
IF(AND($F$7="Seni Budaya (Musik)",$F$8="XII"),MUSIK!K5,
IF(AND($F$7="Seni Budaya (Rupa)",$F$8="X"),RUPA!C5,
IF(AND($F$7="Seni Budaya (Rupa)",$F$8="XI"),RUPA!G5,
IF(AND($F$7="Seni Budaya (Rupa)",$F$8="XII"),RUPA!K5,
IF(AND($F$7="Seni Budaya (Teater)",$F$8="X"),TEATER!C5,
IF(AND($F$7="Seni Budaya (Teater)",$F$8="XI"),TEATER!G5,
IF(AND($F$7="Seni Budaya (Teater)",$F$8="XII"),TEATER!K5,
IF(AND($F$7="Seni Budaya (Tari)",$F$8="X"),TARI!C5,
IF(AND($F$7="Seni Budaya (Tari)",$F$8="XI"),TARI!G5,
IF(AND($F$7="Seni Budaya (Tari)",$F$8="XII"),TARI!K5
))))
)))))))))))))))))))))</f>
        <v>4.3</v>
      </c>
      <c r="F18" s="184" t="str">
        <f>IF($F$7="","",
IF(AND($F$7="Prakarya dan Kewirausahaan (Kerajinan)",$F$8="X"),KERAJINAN!D5,
IF(AND($F$7="Prakarya dan Kewirausahaan (Kerajinan)",$F$8="XI"),KERAJINAN!H5,
IF(AND($F$7="Prakarya dan Kewirausahaan (Kerajinan)",$F$8="XII"),KERAJINAN!L5,
IF(AND($F$7="Prakarya dan Kewirausahaan (Budidaya)",$F$8="X"),BUDIDAYA!D5,
IF(AND($F$7="Prakarya dan Kewirausahaan (Budidaya)",$F$8="XI"),BUDIDAYA!H5,
IF(AND($F$7="Prakarya dan Kewirausahaan (Budidaya)",$F$8="XII"),BUDIDAYA!L5,
IF(AND($F$7="Prakarya dan Kewirausahaan (Pengolahan)",$F$8="X"),PENGOLAHAN!D5,
IF(AND($F$7="Prakarya dan Kewirausahaan (Pengolahan)",$F$8="XI"),PENGOLAHAN!H5,
IF(AND($F$7="Prakarya dan Kewirausahaan (Pengolahan)",$F$8="XII"),PENGOLAHAN!L5,
IF(AND($F$7="Prakarya dan Kewirausahaan (Rekayasa)",$F$8="X"),REKAYASA!D5,
IF(AND($F$7="Prakarya dan Kewirausahaan (Rekayasa)",$F$8="XI"),REKAYASA!H5,
IF(AND($F$7="Prakarya dan Kewirausahaan (Rekayasa)",$F$8="XII"),REKAYASA!L5,
IF(AND($F$7="Seni Budaya (Musik)",$F$8="X"),MUSIK!D5,
IF(AND($F$7="Seni Budaya (Musik)",$F$8="XI"),MUSIK!H5,
IF(AND($F$7="Seni Budaya (Musik)",$F$8="XII"),MUSIK!L5,
IF(AND($F$7="Seni Budaya (Rupa)",$F$8="X"),RUPA!D5,
IF(AND($F$7="Seni Budaya (Rupa)",$F$8="XI"),RUPA!H5,
IF(AND($F$7="Seni Budaya (Rupa)",$F$8="XII"),RUPA!L5,
IF(AND($F$7="Seni Budaya (Teater)",$F$8="X"),TEATER!D5,
IF(AND($F$7="Seni Budaya (Teater)",$F$8="XI"),TEATER!H5,
IF(AND($F$7="Seni Budaya (Teater)",$F$8="XII"),TEATER!L5,
IF(AND($F$7="Seni Budaya (Tari)",$F$8="X"),TARI!D5,
IF(AND($F$7="Seni Budaya (Tari)",$F$8="XI"),TARI!H5,
IF(AND($F$7="Seni Budaya (Tari)",$F$8="XII"),TARI!K5
))))
)))))))))))))))))))))</f>
        <v>menyusun rencana pengembangan usaha pengolahan makanan khas daerah yang dimodifikasi dari bahan pangan nabati dan hewani</v>
      </c>
      <c r="G18" s="208"/>
      <c r="H18" s="208"/>
      <c r="I18" s="208"/>
      <c r="J18" s="189"/>
      <c r="N18" s="220">
        <v>3</v>
      </c>
      <c r="O18" s="220" t="b">
        <v>0</v>
      </c>
      <c r="P18" s="220">
        <f t="shared" si="5"/>
        <v>0</v>
      </c>
      <c r="Q18" s="220" t="str">
        <f t="shared" si="6"/>
        <v/>
      </c>
      <c r="R18" s="220" t="str">
        <f t="shared" si="7"/>
        <v/>
      </c>
      <c r="S18" s="217" t="str">
        <f t="shared" si="8"/>
        <v/>
      </c>
      <c r="T18" s="220" t="str">
        <f t="shared" si="9"/>
        <v/>
      </c>
      <c r="U18" s="217" t="str">
        <f t="shared" si="10"/>
        <v/>
      </c>
      <c r="V18" s="220" t="str">
        <f t="shared" si="11"/>
        <v/>
      </c>
      <c r="W18" s="220" t="b">
        <v>0</v>
      </c>
      <c r="X18" s="220">
        <f t="shared" si="12"/>
        <v>0</v>
      </c>
      <c r="Y18" s="220" t="str">
        <f t="shared" si="0"/>
        <v/>
      </c>
      <c r="Z18" s="220" t="str">
        <f t="shared" si="1"/>
        <v/>
      </c>
      <c r="AA18" s="217" t="str">
        <f t="shared" si="2"/>
        <v/>
      </c>
      <c r="AB18" s="220" t="str">
        <f t="shared" si="3"/>
        <v/>
      </c>
      <c r="AC18" s="217" t="str">
        <f t="shared" si="4"/>
        <v/>
      </c>
      <c r="AD18" s="220" t="str">
        <f t="shared" si="13"/>
        <v/>
      </c>
    </row>
    <row r="19" spans="2:30" ht="93" customHeight="1" x14ac:dyDescent="0.2">
      <c r="B19" s="183">
        <f t="shared" ref="B19:B55" si="14">IF(C18="","",B18+1)</f>
        <v>4</v>
      </c>
      <c r="C19" s="183" t="str">
        <f>IF($F$7="","",
IF(AND($F$7="Prakarya dan Kewirausahaan (Kerajinan)",$F$8="X"),KERAJINAN!A6,
IF(AND($F$7="Prakarya dan Kewirausahaan (Kerajinan)",$F$8="XI"),KERAJINAN!E6,
IF(AND($F$7="Prakarya dan Kewirausahaan (Kerajinan)",$F$8="XII"),KERAJINAN!I6,
IF(AND($F$7="Prakarya dan Kewirausahaan (Budidaya)",$F$8="X"),BUDIDAYA!A6,
IF(AND($F$7="Prakarya dan Kewirausahaan (Budidaya)",$F$8="XI"),BUDIDAYA!E6,
IF(AND($F$7="Prakarya dan Kewirausahaan (Budidaya)",$F$8="XII"),BUDIDAYA!I6,
IF(AND($F$7="Prakarya dan Kewirausahaan (Pengolahan)",$F$8="X"),PENGOLAHAN!A6,
IF(AND($F$7="Prakarya dan Kewirausahaan (Pengolahan)",$F$8="XI"),PENGOLAHAN!E6,
IF(AND($F$7="Prakarya dan Kewirausahaan (Pengolahan)",$F$8="XII"),PENGOLAHAN!I6,
IF(AND($F$7="Prakarya dan Kewirausahaan (Rekayasa)",$F$8="X"),REKAYASA!A6,
IF(AND($F$7="Prakarya dan Kewirausahaan (Rekayasa)",$F$8="XI"),REKAYASA!E6,
IF(AND($F$7="Prakarya dan Kewirausahaan (Rekayasa)",$F$8="XII"),REKAYASA!I6,
IF(AND($F$7="Seni Budaya (Musik)",$F$8="X"),MUSIK!A6,
IF(AND($F$7="Seni Budaya (Musik)",$F$8="XI"),MUSIK!E6,
IF(AND($F$7="Seni Budaya (Musik)",$F$8="XII"),MUSIK!I6,
IF(AND($F$7="Seni Budaya (Rupa)",$F$8="X"),RUPA!A6,
IF(AND($F$7="Seni Budaya (Rupa)",$F$8="XI"),RUPA!E6,
IF(AND($F$7="Seni Budaya (Rupa)",$F$8="XII"),RUPA!I6,
IF(AND($F$7="Seni Budaya (Teater)",$F$8="X"),TEATER!A6,
IF(AND($F$7="Seni Budaya (Teater)",$F$8="XI"),TEATER!E6,
IF(AND($F$7="Seni Budaya (Teater)",$F$8="XII"),TEATER!I6,
IF(AND($F$7="Seni Budaya (Tari)",$F$8="X"),TARI!A6,
IF(AND($F$7="Seni Budaya (Tari)",$F$8="XI"),TARI!E6,
IF(AND($F$7="Seni Budaya (Tari)",$F$8="XII"),TARI!I6
))))
)))))))))))))))))))))</f>
        <v>3.4</v>
      </c>
      <c r="D19" s="184" t="str">
        <f>IF($F$7="","",
IF(AND($F$7="Prakarya dan Kewirausahaan (Kerajinan)",$F$8="X"),KERAJINAN!B6,
IF(AND($F$7="Prakarya dan Kewirausahaan (Kerajinan)",$F$8="XI"),KERAJINAN!F6,
IF(AND($F$7="Prakarya dan Kewirausahaan (Kerajinan)",$F$8="XII"),KERAJINAN!J6,
IF(AND($F$7="Prakarya dan Kewirausahaan (Budidaya)",$F$8="X"),BUDIDAYA!B6,
IF(AND($F$7="Prakarya dan Kewirausahaan (Budidaya)",$F$8="XI"),BUDIDAYA!F6,
IF(AND($F$7="Prakarya dan Kewirausahaan (Budidaya)",$F$8="XII"),BUDIDAYA!J6,
IF(AND($F$7="Prakarya dan Kewirausahaan (Pengolahan)",$F$8="X"),PENGOLAHAN!B6,
IF(AND($F$7="Prakarya dan Kewirausahaan (Pengolahan)",$F$8="XI"),PENGOLAHAN!F6,
IF(AND($F$7="Prakarya dan Kewirausahaan (Pengolahan)",$F$8="XII"),PENGOLAHAN!J6,
IF(AND($F$7="Prakarya dan Kewirausahaan (Rekayasa)",$F$8="X"),REKAYASA!B6,
IF(AND($F$7="Prakarya dan Kewirausahaan (Rekayasa)",$F$8="XI"),REKAYASA!F6,
IF(AND($F$7="Prakarya dan Kewirausahaan (Rekayasa)",$F$8="XII"),REKAYASA!J6,
IF(AND($F$7="Seni Budaya (Musik)",$F$8="X"),MUSIK!B6,
IF(AND($F$7="Seni Budaya (Musik)",$F$8="XI"),MUSIK!F6,
IF(AND($F$7="Seni Budaya (Musik)",$F$8="XII"),MUSIK!J6,
IF(AND($F$7="Seni Budaya (Rupa)",$F$8="X"),RUPA!B6,
IF(AND($F$7="Seni Budaya (Rupa)",$F$8="XI"),RUPA!F6,
IF(AND($F$7="Seni Budaya (Rupa)",$F$8="XII"),RUPA!J6,
IF(AND($F$7="Seni Budaya (Teater)",$F$8="X"),TEATER!B6,
IF(AND($F$7="Seni Budaya (Teater)",$F$8="XI"),TEATER!F6,
IF(AND($F$7="Seni Budaya (Teater)",$F$8="XII"),TEATER!J6,
IF(AND($F$7="Seni Budaya (Tari)",$F$8="X"),TARI!B6,
IF(AND($F$7="Seni Budaya (Tari)",$F$8="XI"),TARI!F6,
IF(AND($F$7="Seni Budaya (Tari)",$F$8="XII"),TARI!J6
))))
)))))))))))))))))))))</f>
        <v>menganalisis media promosi produk usaha pengolahan makanan khas daerah yang dimodifikasi dari bahan pangan nabati dan hewani</v>
      </c>
      <c r="E19" s="190" t="str">
        <f>IF($F$7="","",
IF(AND($F$7="Prakarya dan Kewirausahaan (Kerajinan)",$F$8="X"),KERAJINAN!C6,
IF(AND($F$7="Prakarya dan Kewirausahaan (Kerajinan)",$F$8="XI"),KERAJINAN!G6,
IF(AND($F$7="Prakarya dan Kewirausahaan (Kerajinan)",$F$8="XII"),KERAJINAN!K6,
IF(AND($F$7="Prakarya dan Kewirausahaan (Budidaya)",$F$8="X"),BUDIDAYA!C6,
IF(AND($F$7="Prakarya dan Kewirausahaan (Budidaya)",$F$8="XI"),BUDIDAYA!G6,
IF(AND($F$7="Prakarya dan Kewirausahaan (Budidaya)",$F$8="XII"),BUDIDAYA!K6,
IF(AND($F$7="Prakarya dan Kewirausahaan (Pengolahan)",$F$8="X"),PENGOLAHAN!C6,
IF(AND($F$7="Prakarya dan Kewirausahaan (Pengolahan)",$F$8="XI"),PENGOLAHAN!G6,
IF(AND($F$7="Prakarya dan Kewirausahaan (Pengolahan)",$F$8="XII"),PENGOLAHAN!K6,
IF(AND($F$7="Prakarya dan Kewirausahaan (Rekayasa)",$F$8="X"),REKAYASA!C6,
IF(AND($F$7="Prakarya dan Kewirausahaan (Rekayasa)",$F$8="XI"),REKAYASA!G6,
IF(AND($F$7="Prakarya dan Kewirausahaan (Rekayasa)",$F$8="XII"),REKAYASA!K6,
IF(AND($F$7="Seni Budaya (Musik)",$F$8="X"),MUSIK!C6,
IF(AND($F$7="Seni Budaya (Musik)",$F$8="XI"),MUSIK!G6,
IF(AND($F$7="Seni Budaya (Musik)",$F$8="XII"),MUSIK!K6,
IF(AND($F$7="Seni Budaya (Rupa)",$F$8="X"),RUPA!C6,
IF(AND($F$7="Seni Budaya (Rupa)",$F$8="XI"),RUPA!G6,
IF(AND($F$7="Seni Budaya (Rupa)",$F$8="XII"),RUPA!K6,
IF(AND($F$7="Seni Budaya (Teater)",$F$8="X"),TEATER!C6,
IF(AND($F$7="Seni Budaya (Teater)",$F$8="XI"),TEATER!G6,
IF(AND($F$7="Seni Budaya (Teater)",$F$8="XII"),TEATER!K6,
IF(AND($F$7="Seni Budaya (Tari)",$F$8="X"),TARI!C6,
IF(AND($F$7="Seni Budaya (Tari)",$F$8="XI"),TARI!G6,
IF(AND($F$7="Seni Budaya (Tari)",$F$8="XII"),TARI!K6
))))
)))))))))))))))))))))</f>
        <v>4.4</v>
      </c>
      <c r="F19" s="184" t="str">
        <f>IF($F$7="","",
IF(AND($F$7="Prakarya dan Kewirausahaan (Kerajinan)",$F$8="X"),KERAJINAN!D6,
IF(AND($F$7="Prakarya dan Kewirausahaan (Kerajinan)",$F$8="XI"),KERAJINAN!H6,
IF(AND($F$7="Prakarya dan Kewirausahaan (Kerajinan)",$F$8="XII"),KERAJINAN!L6,
IF(AND($F$7="Prakarya dan Kewirausahaan (Budidaya)",$F$8="X"),BUDIDAYA!D6,
IF(AND($F$7="Prakarya dan Kewirausahaan (Budidaya)",$F$8="XI"),BUDIDAYA!H6,
IF(AND($F$7="Prakarya dan Kewirausahaan (Budidaya)",$F$8="XII"),BUDIDAYA!L6,
IF(AND($F$7="Prakarya dan Kewirausahaan (Pengolahan)",$F$8="X"),PENGOLAHAN!D6,
IF(AND($F$7="Prakarya dan Kewirausahaan (Pengolahan)",$F$8="XI"),PENGOLAHAN!H6,
IF(AND($F$7="Prakarya dan Kewirausahaan (Pengolahan)",$F$8="XII"),PENGOLAHAN!L6,
IF(AND($F$7="Prakarya dan Kewirausahaan (Rekayasa)",$F$8="X"),REKAYASA!D6,
IF(AND($F$7="Prakarya dan Kewirausahaan (Rekayasa)",$F$8="XI"),REKAYASA!H6,
IF(AND($F$7="Prakarya dan Kewirausahaan (Rekayasa)",$F$8="XII"),REKAYASA!L6,
IF(AND($F$7="Seni Budaya (Musik)",$F$8="X"),MUSIK!D6,
IF(AND($F$7="Seni Budaya (Musik)",$F$8="XI"),MUSIK!H6,
IF(AND($F$7="Seni Budaya (Musik)",$F$8="XII"),MUSIK!L6,
IF(AND($F$7="Seni Budaya (Rupa)",$F$8="X"),RUPA!D6,
IF(AND($F$7="Seni Budaya (Rupa)",$F$8="XI"),RUPA!H6,
IF(AND($F$7="Seni Budaya (Rupa)",$F$8="XII"),RUPA!L6,
IF(AND($F$7="Seni Budaya (Teater)",$F$8="X"),TEATER!D6,
IF(AND($F$7="Seni Budaya (Teater)",$F$8="XI"),TEATER!H6,
IF(AND($F$7="Seni Budaya (Teater)",$F$8="XII"),TEATER!L6,
IF(AND($F$7="Seni Budaya (Tari)",$F$8="X"),TARI!D6,
IF(AND($F$7="Seni Budaya (Tari)",$F$8="XI"),TARI!H6,
IF(AND($F$7="Seni Budaya (Tari)",$F$8="XII"),TARI!K6
))))
)))))))))))))))))))))</f>
        <v>merancang media promosi produk usaha pengolahan makanan khas daerah yang dimodifikasi dari bahan pangan nabati dan hewani</v>
      </c>
      <c r="G19" s="207"/>
      <c r="H19" s="207"/>
      <c r="I19" s="207"/>
      <c r="J19" s="187"/>
      <c r="N19" s="220">
        <v>4</v>
      </c>
      <c r="O19" s="220" t="b">
        <v>0</v>
      </c>
      <c r="P19" s="220">
        <f t="shared" si="5"/>
        <v>0</v>
      </c>
      <c r="Q19" s="220" t="str">
        <f t="shared" si="6"/>
        <v/>
      </c>
      <c r="R19" s="220" t="str">
        <f t="shared" si="7"/>
        <v/>
      </c>
      <c r="S19" s="217" t="str">
        <f t="shared" si="8"/>
        <v/>
      </c>
      <c r="T19" s="220" t="str">
        <f t="shared" si="9"/>
        <v/>
      </c>
      <c r="U19" s="217" t="str">
        <f t="shared" si="10"/>
        <v/>
      </c>
      <c r="V19" s="220" t="str">
        <f t="shared" si="11"/>
        <v/>
      </c>
      <c r="W19" s="220" t="b">
        <v>0</v>
      </c>
      <c r="X19" s="220">
        <f t="shared" si="12"/>
        <v>0</v>
      </c>
      <c r="Y19" s="220" t="str">
        <f t="shared" si="0"/>
        <v/>
      </c>
      <c r="Z19" s="220" t="str">
        <f t="shared" si="1"/>
        <v/>
      </c>
      <c r="AA19" s="217" t="str">
        <f t="shared" si="2"/>
        <v/>
      </c>
      <c r="AB19" s="220" t="str">
        <f t="shared" si="3"/>
        <v/>
      </c>
      <c r="AC19" s="217" t="str">
        <f t="shared" si="4"/>
        <v/>
      </c>
      <c r="AD19" s="220" t="str">
        <f t="shared" si="13"/>
        <v/>
      </c>
    </row>
    <row r="20" spans="2:30" ht="93" customHeight="1" x14ac:dyDescent="0.2">
      <c r="B20" s="183">
        <f t="shared" si="14"/>
        <v>5</v>
      </c>
      <c r="C20" s="183" t="str">
        <f>IF($F$7="","",
IF(AND($F$7="Prakarya dan Kewirausahaan (Kerajinan)",$F$8="X"),KERAJINAN!A7,
IF(AND($F$7="Prakarya dan Kewirausahaan (Kerajinan)",$F$8="XI"),KERAJINAN!E7,
IF(AND($F$7="Prakarya dan Kewirausahaan (Kerajinan)",$F$8="XII"),KERAJINAN!I7,
IF(AND($F$7="Prakarya dan Kewirausahaan (Budidaya)",$F$8="X"),BUDIDAYA!A7,
IF(AND($F$7="Prakarya dan Kewirausahaan (Budidaya)",$F$8="XI"),BUDIDAYA!E7,
IF(AND($F$7="Prakarya dan Kewirausahaan (Budidaya)",$F$8="XII"),BUDIDAYA!I7,
IF(AND($F$7="Prakarya dan Kewirausahaan (Pengolahan)",$F$8="X"),PENGOLAHAN!A7,
IF(AND($F$7="Prakarya dan Kewirausahaan (Pengolahan)",$F$8="XI"),PENGOLAHAN!E7,
IF(AND($F$7="Prakarya dan Kewirausahaan (Pengolahan)",$F$8="XII"),PENGOLAHAN!I7,
IF(AND($F$7="Prakarya dan Kewirausahaan (Rekayasa)",$F$8="X"),REKAYASA!A7,
IF(AND($F$7="Prakarya dan Kewirausahaan (Rekayasa)",$F$8="XI"),REKAYASA!E7,
IF(AND($F$7="Prakarya dan Kewirausahaan (Rekayasa)",$F$8="XII"),REKAYASA!I7,
IF(AND($F$7="Seni Budaya (Musik)",$F$8="X"),MUSIK!A7,
IF(AND($F$7="Seni Budaya (Musik)",$F$8="XI"),MUSIK!E7,
IF(AND($F$7="Seni Budaya (Musik)",$F$8="XII"),MUSIK!I7,
IF(AND($F$7="Seni Budaya (Rupa)",$F$8="X"),RUPA!A7,
IF(AND($F$7="Seni Budaya (Rupa)",$F$8="XI"),RUPA!E7,
IF(AND($F$7="Seni Budaya (Rupa)",$F$8="XII"),RUPA!I7,
IF(AND($F$7="Seni Budaya (Teater)",$F$8="X"),TEATER!A7,
IF(AND($F$7="Seni Budaya (Teater)",$F$8="XI"),TEATER!E7,
IF(AND($F$7="Seni Budaya (Teater)",$F$8="XII"),TEATER!I7,
IF(AND($F$7="Seni Budaya (Tari)",$F$8="X"),TARI!A7,
IF(AND($F$7="Seni Budaya (Tari)",$F$8="XI"),TARI!E7,
IF(AND($F$7="Seni Budaya (Tari)",$F$8="XII"),TARI!I7
))))
)))))))))))))))))))))</f>
        <v>3.5</v>
      </c>
      <c r="D20" s="184" t="str">
        <f>IF($F$7="","",
IF(AND($F$7="Prakarya dan Kewirausahaan (Kerajinan)",$F$8="X"),KERAJINAN!B7,
IF(AND($F$7="Prakarya dan Kewirausahaan (Kerajinan)",$F$8="XI"),KERAJINAN!F7,
IF(AND($F$7="Prakarya dan Kewirausahaan (Kerajinan)",$F$8="XII"),KERAJINAN!J7,
IF(AND($F$7="Prakarya dan Kewirausahaan (Budidaya)",$F$8="X"),BUDIDAYA!B7,
IF(AND($F$7="Prakarya dan Kewirausahaan (Budidaya)",$F$8="XI"),BUDIDAYA!F7,
IF(AND($F$7="Prakarya dan Kewirausahaan (Budidaya)",$F$8="XII"),BUDIDAYA!J7,
IF(AND($F$7="Prakarya dan Kewirausahaan (Pengolahan)",$F$8="X"),PENGOLAHAN!B7,
IF(AND($F$7="Prakarya dan Kewirausahaan (Pengolahan)",$F$8="XI"),PENGOLAHAN!F7,
IF(AND($F$7="Prakarya dan Kewirausahaan (Pengolahan)",$F$8="XII"),PENGOLAHAN!J7,
IF(AND($F$7="Prakarya dan Kewirausahaan (Rekayasa)",$F$8="X"),REKAYASA!B7,
IF(AND($F$7="Prakarya dan Kewirausahaan (Rekayasa)",$F$8="XI"),REKAYASA!F7,
IF(AND($F$7="Prakarya dan Kewirausahaan (Rekayasa)",$F$8="XII"),REKAYASA!J7,
IF(AND($F$7="Seni Budaya (Musik)",$F$8="X"),MUSIK!B7,
IF(AND($F$7="Seni Budaya (Musik)",$F$8="XI"),MUSIK!F7,
IF(AND($F$7="Seni Budaya (Musik)",$F$8="XII"),MUSIK!J7,
IF(AND($F$7="Seni Budaya (Rupa)",$F$8="X"),RUPA!B7,
IF(AND($F$7="Seni Budaya (Rupa)",$F$8="XI"),RUPA!F7,
IF(AND($F$7="Seni Budaya (Rupa)",$F$8="XII"),RUPA!J7,
IF(AND($F$7="Seni Budaya (Teater)",$F$8="X"),TEATER!B7,
IF(AND($F$7="Seni Budaya (Teater)",$F$8="XI"),TEATER!F7,
IF(AND($F$7="Seni Budaya (Teater)",$F$8="XII"),TEATER!J7,
IF(AND($F$7="Seni Budaya (Tari)",$F$8="X"),TARI!B7,
IF(AND($F$7="Seni Budaya (Tari)",$F$8="XI"),TARI!F7,
IF(AND($F$7="Seni Budaya (Tari)",$F$8="XII"),TARI!J7
))))
)))))))))))))))))))))</f>
        <v>menganalisis sistem konsinyasi produk usaha pengolahan makanan khas daerah yang dimodifikasi dari bahan pangan nabati dan hewani</v>
      </c>
      <c r="E20" s="190" t="str">
        <f>IF($F$7="","",
IF(AND($F$7="Prakarya dan Kewirausahaan (Kerajinan)",$F$8="X"),KERAJINAN!C7,
IF(AND($F$7="Prakarya dan Kewirausahaan (Kerajinan)",$F$8="XI"),KERAJINAN!G7,
IF(AND($F$7="Prakarya dan Kewirausahaan (Kerajinan)",$F$8="XII"),KERAJINAN!K7,
IF(AND($F$7="Prakarya dan Kewirausahaan (Budidaya)",$F$8="X"),BUDIDAYA!C7,
IF(AND($F$7="Prakarya dan Kewirausahaan (Budidaya)",$F$8="XI"),BUDIDAYA!G7,
IF(AND($F$7="Prakarya dan Kewirausahaan (Budidaya)",$F$8="XII"),BUDIDAYA!K7,
IF(AND($F$7="Prakarya dan Kewirausahaan (Pengolahan)",$F$8="X"),PENGOLAHAN!C7,
IF(AND($F$7="Prakarya dan Kewirausahaan (Pengolahan)",$F$8="XI"),PENGOLAHAN!G7,
IF(AND($F$7="Prakarya dan Kewirausahaan (Pengolahan)",$F$8="XII"),PENGOLAHAN!K7,
IF(AND($F$7="Prakarya dan Kewirausahaan (Rekayasa)",$F$8="X"),REKAYASA!C7,
IF(AND($F$7="Prakarya dan Kewirausahaan (Rekayasa)",$F$8="XI"),REKAYASA!G7,
IF(AND($F$7="Prakarya dan Kewirausahaan (Rekayasa)",$F$8="XII"),REKAYASA!K7,
IF(AND($F$7="Seni Budaya (Musik)",$F$8="X"),MUSIK!C7,
IF(AND($F$7="Seni Budaya (Musik)",$F$8="XI"),MUSIK!G7,
IF(AND($F$7="Seni Budaya (Musik)",$F$8="XII"),MUSIK!K7,
IF(AND($F$7="Seni Budaya (Rupa)",$F$8="X"),RUPA!C7,
IF(AND($F$7="Seni Budaya (Rupa)",$F$8="XI"),RUPA!G7,
IF(AND($F$7="Seni Budaya (Rupa)",$F$8="XII"),RUPA!K7,
IF(AND($F$7="Seni Budaya (Teater)",$F$8="X"),TEATER!C7,
IF(AND($F$7="Seni Budaya (Teater)",$F$8="XI"),TEATER!G7,
IF(AND($F$7="Seni Budaya (Teater)",$F$8="XII"),TEATER!K7,
IF(AND($F$7="Seni Budaya (Tari)",$F$8="X"),TARI!C7,
IF(AND($F$7="Seni Budaya (Tari)",$F$8="XI"),TARI!G7,
IF(AND($F$7="Seni Budaya (Tari)",$F$8="XII"),TARI!K7
))))
)))))))))))))))))))))</f>
        <v>4.5</v>
      </c>
      <c r="F20" s="184" t="str">
        <f>IF($F$7="","",
IF(AND($F$7="Prakarya dan Kewirausahaan (Kerajinan)",$F$8="X"),KERAJINAN!D7,
IF(AND($F$7="Prakarya dan Kewirausahaan (Kerajinan)",$F$8="XI"),KERAJINAN!H7,
IF(AND($F$7="Prakarya dan Kewirausahaan (Kerajinan)",$F$8="XII"),KERAJINAN!L7,
IF(AND($F$7="Prakarya dan Kewirausahaan (Budidaya)",$F$8="X"),BUDIDAYA!D7,
IF(AND($F$7="Prakarya dan Kewirausahaan (Budidaya)",$F$8="XI"),BUDIDAYA!H7,
IF(AND($F$7="Prakarya dan Kewirausahaan (Budidaya)",$F$8="XII"),BUDIDAYA!L7,
IF(AND($F$7="Prakarya dan Kewirausahaan (Pengolahan)",$F$8="X"),PENGOLAHAN!D7,
IF(AND($F$7="Prakarya dan Kewirausahaan (Pengolahan)",$F$8="XI"),PENGOLAHAN!H7,
IF(AND($F$7="Prakarya dan Kewirausahaan (Pengolahan)",$F$8="XII"),PENGOLAHAN!L7,
IF(AND($F$7="Prakarya dan Kewirausahaan (Rekayasa)",$F$8="X"),REKAYASA!D7,
IF(AND($F$7="Prakarya dan Kewirausahaan (Rekayasa)",$F$8="XI"),REKAYASA!H7,
IF(AND($F$7="Prakarya dan Kewirausahaan (Rekayasa)",$F$8="XII"),REKAYASA!L7,
IF(AND($F$7="Seni Budaya (Musik)",$F$8="X"),MUSIK!D7,
IF(AND($F$7="Seni Budaya (Musik)",$F$8="XI"),MUSIK!H7,
IF(AND($F$7="Seni Budaya (Musik)",$F$8="XII"),MUSIK!L7,
IF(AND($F$7="Seni Budaya (Rupa)",$F$8="X"),RUPA!D7,
IF(AND($F$7="Seni Budaya (Rupa)",$F$8="XI"),RUPA!H7,
IF(AND($F$7="Seni Budaya (Rupa)",$F$8="XII"),RUPA!L7,
IF(AND($F$7="Seni Budaya (Teater)",$F$8="X"),TEATER!D7,
IF(AND($F$7="Seni Budaya (Teater)",$F$8="XI"),TEATER!H7,
IF(AND($F$7="Seni Budaya (Teater)",$F$8="XII"),TEATER!L7,
IF(AND($F$7="Seni Budaya (Tari)",$F$8="X"),TARI!D7,
IF(AND($F$7="Seni Budaya (Tari)",$F$8="XI"),TARI!H7,
IF(AND($F$7="Seni Budaya (Tari)",$F$8="XII"),TARI!K7
))))
)))))))))))))))))))))</f>
        <v>memasarkan produk usaha pengolahan makanan khas daerah yang dimodifikasi dari bahan pangan nabati dan hewani dengan sistem konsinyasi</v>
      </c>
      <c r="G20" s="208"/>
      <c r="H20" s="208"/>
      <c r="I20" s="208"/>
      <c r="J20" s="189"/>
      <c r="N20" s="220">
        <v>5</v>
      </c>
      <c r="O20" s="220" t="b">
        <v>0</v>
      </c>
      <c r="P20" s="220">
        <f t="shared" si="5"/>
        <v>0</v>
      </c>
      <c r="Q20" s="220" t="str">
        <f t="shared" si="6"/>
        <v/>
      </c>
      <c r="R20" s="220" t="str">
        <f t="shared" si="7"/>
        <v/>
      </c>
      <c r="S20" s="217" t="str">
        <f t="shared" si="8"/>
        <v/>
      </c>
      <c r="T20" s="220" t="str">
        <f t="shared" si="9"/>
        <v/>
      </c>
      <c r="U20" s="217" t="str">
        <f t="shared" si="10"/>
        <v/>
      </c>
      <c r="V20" s="220" t="str">
        <f t="shared" si="11"/>
        <v/>
      </c>
      <c r="W20" s="220" t="b">
        <v>0</v>
      </c>
      <c r="X20" s="220">
        <f t="shared" si="12"/>
        <v>0</v>
      </c>
      <c r="Y20" s="220" t="str">
        <f t="shared" si="0"/>
        <v/>
      </c>
      <c r="Z20" s="220" t="str">
        <f t="shared" si="1"/>
        <v/>
      </c>
      <c r="AA20" s="217" t="str">
        <f t="shared" si="2"/>
        <v/>
      </c>
      <c r="AB20" s="220" t="str">
        <f t="shared" si="3"/>
        <v/>
      </c>
      <c r="AC20" s="217" t="str">
        <f t="shared" si="4"/>
        <v/>
      </c>
      <c r="AD20" s="220" t="str">
        <f t="shared" si="13"/>
        <v/>
      </c>
    </row>
    <row r="21" spans="2:30" ht="93" customHeight="1" x14ac:dyDescent="0.2">
      <c r="B21" s="183">
        <f t="shared" si="14"/>
        <v>6</v>
      </c>
      <c r="C21" s="183" t="str">
        <f>IF($F$7="","",
IF(AND($F$7="Prakarya dan Kewirausahaan (Kerajinan)",$F$8="X"),KERAJINAN!A8,
IF(AND($F$7="Prakarya dan Kewirausahaan (Kerajinan)",$F$8="XI"),KERAJINAN!E8,
IF(AND($F$7="Prakarya dan Kewirausahaan (Kerajinan)",$F$8="XII"),KERAJINAN!I8,
IF(AND($F$7="Prakarya dan Kewirausahaan (Budidaya)",$F$8="X"),BUDIDAYA!A8,
IF(AND($F$7="Prakarya dan Kewirausahaan (Budidaya)",$F$8="XI"),BUDIDAYA!E8,
IF(AND($F$7="Prakarya dan Kewirausahaan (Budidaya)",$F$8="XII"),BUDIDAYA!I8,
IF(AND($F$7="Prakarya dan Kewirausahaan (Pengolahan)",$F$8="X"),PENGOLAHAN!A8,
IF(AND($F$7="Prakarya dan Kewirausahaan (Pengolahan)",$F$8="XI"),PENGOLAHAN!E8,
IF(AND($F$7="Prakarya dan Kewirausahaan (Pengolahan)",$F$8="XII"),PENGOLAHAN!I8,
IF(AND($F$7="Prakarya dan Kewirausahaan (Rekayasa)",$F$8="X"),REKAYASA!A8,
IF(AND($F$7="Prakarya dan Kewirausahaan (Rekayasa)",$F$8="XI"),REKAYASA!E8,
IF(AND($F$7="Prakarya dan Kewirausahaan (Rekayasa)",$F$8="XII"),REKAYASA!I8,
IF(AND($F$7="Seni Budaya (Musik)",$F$8="X"),MUSIK!A8,
IF(AND($F$7="Seni Budaya (Musik)",$F$8="XI"),MUSIK!E8,
IF(AND($F$7="Seni Budaya (Musik)",$F$8="XII"),MUSIK!I8,
IF(AND($F$7="Seni Budaya (Rupa)",$F$8="X"),RUPA!A8,
IF(AND($F$7="Seni Budaya (Rupa)",$F$8="XI"),RUPA!E8,
IF(AND($F$7="Seni Budaya (Rupa)",$F$8="XII"),RUPA!I8,
IF(AND($F$7="Seni Budaya (Teater)",$F$8="X"),TEATER!A8,
IF(AND($F$7="Seni Budaya (Teater)",$F$8="XI"),TEATER!E8,
IF(AND($F$7="Seni Budaya (Teater)",$F$8="XII"),TEATER!I8,
IF(AND($F$7="Seni Budaya (Tari)",$F$8="X"),TARI!A8,
IF(AND($F$7="Seni Budaya (Tari)",$F$8="XI"),TARI!E8,
IF(AND($F$7="Seni Budaya (Tari)",$F$8="XII"),TARI!I8
))))
)))))))))))))))))))))</f>
        <v>3.6</v>
      </c>
      <c r="D21" s="184" t="str">
        <f>IF($F$7="","",
IF(AND($F$7="Prakarya dan Kewirausahaan (Kerajinan)",$F$8="X"),KERAJINAN!B8,
IF(AND($F$7="Prakarya dan Kewirausahaan (Kerajinan)",$F$8="XI"),KERAJINAN!F8,
IF(AND($F$7="Prakarya dan Kewirausahaan (Kerajinan)",$F$8="XII"),KERAJINAN!J8,
IF(AND($F$7="Prakarya dan Kewirausahaan (Budidaya)",$F$8="X"),BUDIDAYA!B8,
IF(AND($F$7="Prakarya dan Kewirausahaan (Budidaya)",$F$8="XI"),BUDIDAYA!F8,
IF(AND($F$7="Prakarya dan Kewirausahaan (Budidaya)",$F$8="XII"),BUDIDAYA!J8,
IF(AND($F$7="Prakarya dan Kewirausahaan (Pengolahan)",$F$8="X"),PENGOLAHAN!B8,
IF(AND($F$7="Prakarya dan Kewirausahaan (Pengolahan)",$F$8="XI"),PENGOLAHAN!F8,
IF(AND($F$7="Prakarya dan Kewirausahaan (Pengolahan)",$F$8="XII"),PENGOLAHAN!J8,
IF(AND($F$7="Prakarya dan Kewirausahaan (Rekayasa)",$F$8="X"),REKAYASA!B8,
IF(AND($F$7="Prakarya dan Kewirausahaan (Rekayasa)",$F$8="XI"),REKAYASA!F8,
IF(AND($F$7="Prakarya dan Kewirausahaan (Rekayasa)",$F$8="XII"),REKAYASA!J8,
IF(AND($F$7="Seni Budaya (Musik)",$F$8="X"),MUSIK!B8,
IF(AND($F$7="Seni Budaya (Musik)",$F$8="XI"),MUSIK!F8,
IF(AND($F$7="Seni Budaya (Musik)",$F$8="XII"),MUSIK!J8,
IF(AND($F$7="Seni Budaya (Rupa)",$F$8="X"),RUPA!B8,
IF(AND($F$7="Seni Budaya (Rupa)",$F$8="XI"),RUPA!F8,
IF(AND($F$7="Seni Budaya (Rupa)",$F$8="XII"),RUPA!J8,
IF(AND($F$7="Seni Budaya (Teater)",$F$8="X"),TEATER!B8,
IF(AND($F$7="Seni Budaya (Teater)",$F$8="XI"),TEATER!F8,
IF(AND($F$7="Seni Budaya (Teater)",$F$8="XII"),TEATER!J8,
IF(AND($F$7="Seni Budaya (Tari)",$F$8="X"),TARI!B8,
IF(AND($F$7="Seni Budaya (Tari)",$F$8="XI"),TARI!F8,
IF(AND($F$7="Seni Budaya (Tari)",$F$8="XII"),TARI!J8
))))
)))))))))))))))))))))</f>
        <v>memahami perencanaan usaha pengolahan makanan fungsional meliputi ide dan peluang usaha, sumber daya, administrasi, dan pemasaran</v>
      </c>
      <c r="E21" s="190" t="str">
        <f>IF($F$7="","",
IF(AND($F$7="Prakarya dan Kewirausahaan (Kerajinan)",$F$8="X"),KERAJINAN!C8,
IF(AND($F$7="Prakarya dan Kewirausahaan (Kerajinan)",$F$8="XI"),KERAJINAN!G8,
IF(AND($F$7="Prakarya dan Kewirausahaan (Kerajinan)",$F$8="XII"),KERAJINAN!K8,
IF(AND($F$7="Prakarya dan Kewirausahaan (Budidaya)",$F$8="X"),BUDIDAYA!C8,
IF(AND($F$7="Prakarya dan Kewirausahaan (Budidaya)",$F$8="XI"),BUDIDAYA!G8,
IF(AND($F$7="Prakarya dan Kewirausahaan (Budidaya)",$F$8="XII"),BUDIDAYA!K8,
IF(AND($F$7="Prakarya dan Kewirausahaan (Pengolahan)",$F$8="X"),PENGOLAHAN!C8,
IF(AND($F$7="Prakarya dan Kewirausahaan (Pengolahan)",$F$8="XI"),PENGOLAHAN!G8,
IF(AND($F$7="Prakarya dan Kewirausahaan (Pengolahan)",$F$8="XII"),PENGOLAHAN!K8,
IF(AND($F$7="Prakarya dan Kewirausahaan (Rekayasa)",$F$8="X"),REKAYASA!C8,
IF(AND($F$7="Prakarya dan Kewirausahaan (Rekayasa)",$F$8="XI"),REKAYASA!G8,
IF(AND($F$7="Prakarya dan Kewirausahaan (Rekayasa)",$F$8="XII"),REKAYASA!K8,
IF(AND($F$7="Seni Budaya (Musik)",$F$8="X"),MUSIK!C8,
IF(AND($F$7="Seni Budaya (Musik)",$F$8="XI"),MUSIK!G8,
IF(AND($F$7="Seni Budaya (Musik)",$F$8="XII"),MUSIK!K8,
IF(AND($F$7="Seni Budaya (Rupa)",$F$8="X"),RUPA!C8,
IF(AND($F$7="Seni Budaya (Rupa)",$F$8="XI"),RUPA!G8,
IF(AND($F$7="Seni Budaya (Rupa)",$F$8="XII"),RUPA!K8,
IF(AND($F$7="Seni Budaya (Teater)",$F$8="X"),TEATER!C8,
IF(AND($F$7="Seni Budaya (Teater)",$F$8="XI"),TEATER!G8,
IF(AND($F$7="Seni Budaya (Teater)",$F$8="XII"),TEATER!K8,
IF(AND($F$7="Seni Budaya (Tari)",$F$8="X"),TARI!C8,
IF(AND($F$7="Seni Budaya (Tari)",$F$8="XI"),TARI!G8,
IF(AND($F$7="Seni Budaya (Tari)",$F$8="XII"),TARI!K8
))))
)))))))))))))))))))))</f>
        <v>4.6</v>
      </c>
      <c r="F21" s="184" t="str">
        <f>IF($F$7="","",
IF(AND($F$7="Prakarya dan Kewirausahaan (Kerajinan)",$F$8="X"),KERAJINAN!D8,
IF(AND($F$7="Prakarya dan Kewirausahaan (Kerajinan)",$F$8="XI"),KERAJINAN!H8,
IF(AND($F$7="Prakarya dan Kewirausahaan (Kerajinan)",$F$8="XII"),KERAJINAN!L8,
IF(AND($F$7="Prakarya dan Kewirausahaan (Budidaya)",$F$8="X"),BUDIDAYA!D8,
IF(AND($F$7="Prakarya dan Kewirausahaan (Budidaya)",$F$8="XI"),BUDIDAYA!H8,
IF(AND($F$7="Prakarya dan Kewirausahaan (Budidaya)",$F$8="XII"),BUDIDAYA!L8,
IF(AND($F$7="Prakarya dan Kewirausahaan (Pengolahan)",$F$8="X"),PENGOLAHAN!D8,
IF(AND($F$7="Prakarya dan Kewirausahaan (Pengolahan)",$F$8="XI"),PENGOLAHAN!H8,
IF(AND($F$7="Prakarya dan Kewirausahaan (Pengolahan)",$F$8="XII"),PENGOLAHAN!L8,
IF(AND($F$7="Prakarya dan Kewirausahaan (Rekayasa)",$F$8="X"),REKAYASA!D8,
IF(AND($F$7="Prakarya dan Kewirausahaan (Rekayasa)",$F$8="XI"),REKAYASA!H8,
IF(AND($F$7="Prakarya dan Kewirausahaan (Rekayasa)",$F$8="XII"),REKAYASA!L8,
IF(AND($F$7="Seni Budaya (Musik)",$F$8="X"),MUSIK!D8,
IF(AND($F$7="Seni Budaya (Musik)",$F$8="XI"),MUSIK!H8,
IF(AND($F$7="Seni Budaya (Musik)",$F$8="XII"),MUSIK!L8,
IF(AND($F$7="Seni Budaya (Rupa)",$F$8="X"),RUPA!D8,
IF(AND($F$7="Seni Budaya (Rupa)",$F$8="XI"),RUPA!H8,
IF(AND($F$7="Seni Budaya (Rupa)",$F$8="XII"),RUPA!L8,
IF(AND($F$7="Seni Budaya (Teater)",$F$8="X"),TEATER!D8,
IF(AND($F$7="Seni Budaya (Teater)",$F$8="XI"),TEATER!H8,
IF(AND($F$7="Seni Budaya (Teater)",$F$8="XII"),TEATER!L8,
IF(AND($F$7="Seni Budaya (Tari)",$F$8="X"),TARI!D8,
IF(AND($F$7="Seni Budaya (Tari)",$F$8="XI"),TARI!H8,
IF(AND($F$7="Seni Budaya (Tari)",$F$8="XII"),TARI!K8
))))
)))))))))))))))))))))</f>
        <v>menyusun perencanaan usaha pengolahan makanan fungsional meliputi ide dan peluang usaha, sumber daya, administrasi, dan pemasaran</v>
      </c>
      <c r="G21" s="207"/>
      <c r="H21" s="207"/>
      <c r="I21" s="207"/>
      <c r="J21" s="187"/>
      <c r="N21" s="220">
        <v>6</v>
      </c>
      <c r="O21" s="220" t="b">
        <v>0</v>
      </c>
      <c r="P21" s="220">
        <f t="shared" si="5"/>
        <v>0</v>
      </c>
      <c r="Q21" s="220" t="str">
        <f t="shared" si="6"/>
        <v/>
      </c>
      <c r="R21" s="220" t="str">
        <f t="shared" si="7"/>
        <v/>
      </c>
      <c r="S21" s="217" t="str">
        <f t="shared" si="8"/>
        <v/>
      </c>
      <c r="T21" s="220" t="str">
        <f t="shared" si="9"/>
        <v/>
      </c>
      <c r="U21" s="217" t="str">
        <f t="shared" si="10"/>
        <v/>
      </c>
      <c r="V21" s="220" t="str">
        <f t="shared" si="11"/>
        <v/>
      </c>
      <c r="W21" s="220" t="b">
        <v>1</v>
      </c>
      <c r="X21" s="220">
        <f t="shared" si="12"/>
        <v>1</v>
      </c>
      <c r="Y21" s="220">
        <f t="shared" si="0"/>
        <v>6</v>
      </c>
      <c r="Z21" s="220" t="str">
        <f t="shared" si="1"/>
        <v>3.6</v>
      </c>
      <c r="AA21" s="217" t="str">
        <f t="shared" si="2"/>
        <v>memahami perencanaan usaha pengolahan makanan fungsional meliputi ide dan peluang usaha, sumber daya, administrasi, dan pemasaran</v>
      </c>
      <c r="AB21" s="220" t="str">
        <f t="shared" si="3"/>
        <v>4.6</v>
      </c>
      <c r="AC21" s="217" t="str">
        <f t="shared" si="4"/>
        <v>menyusun perencanaan usaha pengolahan makanan fungsional meliputi ide dan peluang usaha, sumber daya, administrasi, dan pemasaran</v>
      </c>
      <c r="AD21" s="220">
        <f t="shared" si="13"/>
        <v>0</v>
      </c>
    </row>
    <row r="22" spans="2:30" ht="93" customHeight="1" x14ac:dyDescent="0.2">
      <c r="B22" s="183">
        <f t="shared" si="14"/>
        <v>7</v>
      </c>
      <c r="C22" s="183" t="str">
        <f>IF($F$7="","",
IF(AND($F$7="Prakarya dan Kewirausahaan (Kerajinan)",$F$8="X"),KERAJINAN!A9,
IF(AND($F$7="Prakarya dan Kewirausahaan (Kerajinan)",$F$8="XI"),KERAJINAN!E9,
IF(AND($F$7="Prakarya dan Kewirausahaan (Kerajinan)",$F$8="XII"),KERAJINAN!I9,
IF(AND($F$7="Prakarya dan Kewirausahaan (Budidaya)",$F$8="X"),BUDIDAYA!A9,
IF(AND($F$7="Prakarya dan Kewirausahaan (Budidaya)",$F$8="XI"),BUDIDAYA!E9,
IF(AND($F$7="Prakarya dan Kewirausahaan (Budidaya)",$F$8="XII"),BUDIDAYA!I9,
IF(AND($F$7="Prakarya dan Kewirausahaan (Pengolahan)",$F$8="X"),PENGOLAHAN!A9,
IF(AND($F$7="Prakarya dan Kewirausahaan (Pengolahan)",$F$8="XI"),PENGOLAHAN!E9,
IF(AND($F$7="Prakarya dan Kewirausahaan (Pengolahan)",$F$8="XII"),PENGOLAHAN!I9,
IF(AND($F$7="Prakarya dan Kewirausahaan (Rekayasa)",$F$8="X"),REKAYASA!A9,
IF(AND($F$7="Prakarya dan Kewirausahaan (Rekayasa)",$F$8="XI"),REKAYASA!E9,
IF(AND($F$7="Prakarya dan Kewirausahaan (Rekayasa)",$F$8="XII"),REKAYASA!I9,
IF(AND($F$7="Seni Budaya (Musik)",$F$8="X"),MUSIK!A9,
IF(AND($F$7="Seni Budaya (Musik)",$F$8="XI"),MUSIK!E9,
IF(AND($F$7="Seni Budaya (Musik)",$F$8="XII"),MUSIK!I9,
IF(AND($F$7="Seni Budaya (Rupa)",$F$8="X"),RUPA!A9,
IF(AND($F$7="Seni Budaya (Rupa)",$F$8="XI"),RUPA!E9,
IF(AND($F$7="Seni Budaya (Rupa)",$F$8="XII"),RUPA!I9,
IF(AND($F$7="Seni Budaya (Teater)",$F$8="X"),TEATER!A9,
IF(AND($F$7="Seni Budaya (Teater)",$F$8="XI"),TEATER!E9,
IF(AND($F$7="Seni Budaya (Teater)",$F$8="XII"),TEATER!I9,
IF(AND($F$7="Seni Budaya (Tari)",$F$8="X"),TARI!A9,
IF(AND($F$7="Seni Budaya (Tari)",$F$8="XI"),TARI!E9,
IF(AND($F$7="Seni Budaya (Tari)",$F$8="XII"),TARI!I9
))))
)))))))))))))))))))))</f>
        <v>3.7</v>
      </c>
      <c r="D22" s="184" t="str">
        <f>IF($F$7="","",
IF(AND($F$7="Prakarya dan Kewirausahaan (Kerajinan)",$F$8="X"),KERAJINAN!B9,
IF(AND($F$7="Prakarya dan Kewirausahaan (Kerajinan)",$F$8="XI"),KERAJINAN!F9,
IF(AND($F$7="Prakarya dan Kewirausahaan (Kerajinan)",$F$8="XII"),KERAJINAN!J9,
IF(AND($F$7="Prakarya dan Kewirausahaan (Budidaya)",$F$8="X"),BUDIDAYA!B9,
IF(AND($F$7="Prakarya dan Kewirausahaan (Budidaya)",$F$8="XI"),BUDIDAYA!F9,
IF(AND($F$7="Prakarya dan Kewirausahaan (Budidaya)",$F$8="XII"),BUDIDAYA!J9,
IF(AND($F$7="Prakarya dan Kewirausahaan (Pengolahan)",$F$8="X"),PENGOLAHAN!B9,
IF(AND($F$7="Prakarya dan Kewirausahaan (Pengolahan)",$F$8="XI"),PENGOLAHAN!F9,
IF(AND($F$7="Prakarya dan Kewirausahaan (Pengolahan)",$F$8="XII"),PENGOLAHAN!J9,
IF(AND($F$7="Prakarya dan Kewirausahaan (Rekayasa)",$F$8="X"),REKAYASA!B9,
IF(AND($F$7="Prakarya dan Kewirausahaan (Rekayasa)",$F$8="XI"),REKAYASA!F9,
IF(AND($F$7="Prakarya dan Kewirausahaan (Rekayasa)",$F$8="XII"),REKAYASA!J9,
IF(AND($F$7="Seni Budaya (Musik)",$F$8="X"),MUSIK!B9,
IF(AND($F$7="Seni Budaya (Musik)",$F$8="XI"),MUSIK!F9,
IF(AND($F$7="Seni Budaya (Musik)",$F$8="XII"),MUSIK!J9,
IF(AND($F$7="Seni Budaya (Rupa)",$F$8="X"),RUPA!B9,
IF(AND($F$7="Seni Budaya (Rupa)",$F$8="XI"),RUPA!F9,
IF(AND($F$7="Seni Budaya (Rupa)",$F$8="XII"),RUPA!J9,
IF(AND($F$7="Seni Budaya (Teater)",$F$8="X"),TEATER!B9,
IF(AND($F$7="Seni Budaya (Teater)",$F$8="XI"),TEATER!F9,
IF(AND($F$7="Seni Budaya (Teater)",$F$8="XII"),TEATER!J9,
IF(AND($F$7="Seni Budaya (Tari)",$F$8="X"),TARI!B9,
IF(AND($F$7="Seni Budaya (Tari)",$F$8="XI"),TARI!F9,
IF(AND($F$7="Seni Budaya (Tari)",$F$8="XII"),TARI!J9
))))
)))))))))))))))))))))</f>
        <v>menganalisis sistem pengolahan makanan fungsional berdasarkan daya dukung yang dimiliki oleh daerah setempat</v>
      </c>
      <c r="E22" s="190" t="str">
        <f>IF($F$7="","",
IF(AND($F$7="Prakarya dan Kewirausahaan (Kerajinan)",$F$8="X"),KERAJINAN!C9,
IF(AND($F$7="Prakarya dan Kewirausahaan (Kerajinan)",$F$8="XI"),KERAJINAN!G9,
IF(AND($F$7="Prakarya dan Kewirausahaan (Kerajinan)",$F$8="XII"),KERAJINAN!K9,
IF(AND($F$7="Prakarya dan Kewirausahaan (Budidaya)",$F$8="X"),BUDIDAYA!C9,
IF(AND($F$7="Prakarya dan Kewirausahaan (Budidaya)",$F$8="XI"),BUDIDAYA!G9,
IF(AND($F$7="Prakarya dan Kewirausahaan (Budidaya)",$F$8="XII"),BUDIDAYA!K9,
IF(AND($F$7="Prakarya dan Kewirausahaan (Pengolahan)",$F$8="X"),PENGOLAHAN!C9,
IF(AND($F$7="Prakarya dan Kewirausahaan (Pengolahan)",$F$8="XI"),PENGOLAHAN!G9,
IF(AND($F$7="Prakarya dan Kewirausahaan (Pengolahan)",$F$8="XII"),PENGOLAHAN!K9,
IF(AND($F$7="Prakarya dan Kewirausahaan (Rekayasa)",$F$8="X"),REKAYASA!C9,
IF(AND($F$7="Prakarya dan Kewirausahaan (Rekayasa)",$F$8="XI"),REKAYASA!G9,
IF(AND($F$7="Prakarya dan Kewirausahaan (Rekayasa)",$F$8="XII"),REKAYASA!K9,
IF(AND($F$7="Seni Budaya (Musik)",$F$8="X"),MUSIK!C9,
IF(AND($F$7="Seni Budaya (Musik)",$F$8="XI"),MUSIK!G9,
IF(AND($F$7="Seni Budaya (Musik)",$F$8="XII"),MUSIK!K9,
IF(AND($F$7="Seni Budaya (Rupa)",$F$8="X"),RUPA!C9,
IF(AND($F$7="Seni Budaya (Rupa)",$F$8="XI"),RUPA!G9,
IF(AND($F$7="Seni Budaya (Rupa)",$F$8="XII"),RUPA!K9,
IF(AND($F$7="Seni Budaya (Teater)",$F$8="X"),TEATER!C9,
IF(AND($F$7="Seni Budaya (Teater)",$F$8="XI"),TEATER!G9,
IF(AND($F$7="Seni Budaya (Teater)",$F$8="XII"),TEATER!K9,
IF(AND($F$7="Seni Budaya (Tari)",$F$8="X"),TARI!C9,
IF(AND($F$7="Seni Budaya (Tari)",$F$8="XI"),TARI!G9,
IF(AND($F$7="Seni Budaya (Tari)",$F$8="XII"),TARI!K9
))))
)))))))))))))))))))))</f>
        <v>4.7</v>
      </c>
      <c r="F22" s="184" t="str">
        <f>IF($F$7="","",
IF(AND($F$7="Prakarya dan Kewirausahaan (Kerajinan)",$F$8="X"),KERAJINAN!D9,
IF(AND($F$7="Prakarya dan Kewirausahaan (Kerajinan)",$F$8="XI"),KERAJINAN!H9,
IF(AND($F$7="Prakarya dan Kewirausahaan (Kerajinan)",$F$8="XII"),KERAJINAN!L9,
IF(AND($F$7="Prakarya dan Kewirausahaan (Budidaya)",$F$8="X"),BUDIDAYA!D9,
IF(AND($F$7="Prakarya dan Kewirausahaan (Budidaya)",$F$8="XI"),BUDIDAYA!H9,
IF(AND($F$7="Prakarya dan Kewirausahaan (Budidaya)",$F$8="XII"),BUDIDAYA!L9,
IF(AND($F$7="Prakarya dan Kewirausahaan (Pengolahan)",$F$8="X"),PENGOLAHAN!D9,
IF(AND($F$7="Prakarya dan Kewirausahaan (Pengolahan)",$F$8="XI"),PENGOLAHAN!H9,
IF(AND($F$7="Prakarya dan Kewirausahaan (Pengolahan)",$F$8="XII"),PENGOLAHAN!L9,
IF(AND($F$7="Prakarya dan Kewirausahaan (Rekayasa)",$F$8="X"),REKAYASA!D9,
IF(AND($F$7="Prakarya dan Kewirausahaan (Rekayasa)",$F$8="XI"),REKAYASA!H9,
IF(AND($F$7="Prakarya dan Kewirausahaan (Rekayasa)",$F$8="XII"),REKAYASA!L9,
IF(AND($F$7="Seni Budaya (Musik)",$F$8="X"),MUSIK!D9,
IF(AND($F$7="Seni Budaya (Musik)",$F$8="XI"),MUSIK!H9,
IF(AND($F$7="Seni Budaya (Musik)",$F$8="XII"),MUSIK!L9,
IF(AND($F$7="Seni Budaya (Rupa)",$F$8="X"),RUPA!D9,
IF(AND($F$7="Seni Budaya (Rupa)",$F$8="XI"),RUPA!H9,
IF(AND($F$7="Seni Budaya (Rupa)",$F$8="XII"),RUPA!L9,
IF(AND($F$7="Seni Budaya (Teater)",$F$8="X"),TEATER!D9,
IF(AND($F$7="Seni Budaya (Teater)",$F$8="XI"),TEATER!H9,
IF(AND($F$7="Seni Budaya (Teater)",$F$8="XII"),TEATER!L9,
IF(AND($F$7="Seni Budaya (Tari)",$F$8="X"),TARI!D9,
IF(AND($F$7="Seni Budaya (Tari)",$F$8="XI"),TARI!H9,
IF(AND($F$7="Seni Budaya (Tari)",$F$8="XII"),TARI!K9
))))
)))))))))))))))))))))</f>
        <v>mengolah/membuat makanan fungsional berdasarkan daya dukung yang dimiliki oleh daerah setempat</v>
      </c>
      <c r="G22" s="208"/>
      <c r="H22" s="208"/>
      <c r="I22" s="208"/>
      <c r="J22" s="189"/>
      <c r="N22" s="220">
        <v>7</v>
      </c>
      <c r="O22" s="220" t="b">
        <v>0</v>
      </c>
      <c r="P22" s="220">
        <f t="shared" si="5"/>
        <v>0</v>
      </c>
      <c r="Q22" s="220" t="str">
        <f t="shared" si="6"/>
        <v/>
      </c>
      <c r="R22" s="220" t="str">
        <f t="shared" si="7"/>
        <v/>
      </c>
      <c r="S22" s="217" t="str">
        <f t="shared" si="8"/>
        <v/>
      </c>
      <c r="T22" s="220" t="str">
        <f t="shared" si="9"/>
        <v/>
      </c>
      <c r="U22" s="217" t="str">
        <f t="shared" si="10"/>
        <v/>
      </c>
      <c r="V22" s="220" t="str">
        <f t="shared" si="11"/>
        <v/>
      </c>
      <c r="W22" s="220" t="b">
        <v>0</v>
      </c>
      <c r="X22" s="220">
        <f t="shared" si="12"/>
        <v>0</v>
      </c>
      <c r="Y22" s="220" t="str">
        <f t="shared" si="0"/>
        <v/>
      </c>
      <c r="Z22" s="220" t="str">
        <f t="shared" si="1"/>
        <v/>
      </c>
      <c r="AA22" s="217" t="str">
        <f t="shared" si="2"/>
        <v/>
      </c>
      <c r="AB22" s="220" t="str">
        <f t="shared" si="3"/>
        <v/>
      </c>
      <c r="AC22" s="217" t="str">
        <f t="shared" si="4"/>
        <v/>
      </c>
      <c r="AD22" s="220" t="str">
        <f t="shared" si="13"/>
        <v/>
      </c>
    </row>
    <row r="23" spans="2:30" ht="93" customHeight="1" x14ac:dyDescent="0.2">
      <c r="B23" s="183">
        <f t="shared" si="14"/>
        <v>8</v>
      </c>
      <c r="C23" s="183" t="str">
        <f>IF($F$7="","",
IF(AND($F$7="Prakarya dan Kewirausahaan (Kerajinan)",$F$8="X"),KERAJINAN!A10,
IF(AND($F$7="Prakarya dan Kewirausahaan (Kerajinan)",$F$8="XI"),KERAJINAN!E10,
IF(AND($F$7="Prakarya dan Kewirausahaan (Kerajinan)",$F$8="XII"),KERAJINAN!I10,
IF(AND($F$7="Prakarya dan Kewirausahaan (Budidaya)",$F$8="X"),BUDIDAYA!A10,
IF(AND($F$7="Prakarya dan Kewirausahaan (Budidaya)",$F$8="XI"),BUDIDAYA!E10,
IF(AND($F$7="Prakarya dan Kewirausahaan (Budidaya)",$F$8="XII"),BUDIDAYA!I10,
IF(AND($F$7="Prakarya dan Kewirausahaan (Pengolahan)",$F$8="X"),PENGOLAHAN!A10,
IF(AND($F$7="Prakarya dan Kewirausahaan (Pengolahan)",$F$8="XI"),PENGOLAHAN!E10,
IF(AND($F$7="Prakarya dan Kewirausahaan (Pengolahan)",$F$8="XII"),PENGOLAHAN!I10,
IF(AND($F$7="Prakarya dan Kewirausahaan (Rekayasa)",$F$8="X"),REKAYASA!A10,
IF(AND($F$7="Prakarya dan Kewirausahaan (Rekayasa)",$F$8="XI"),REKAYASA!E10,
IF(AND($F$7="Prakarya dan Kewirausahaan (Rekayasa)",$F$8="XII"),REKAYASA!I10,
IF(AND($F$7="Seni Budaya (Musik)",$F$8="X"),MUSIK!A10,
IF(AND($F$7="Seni Budaya (Musik)",$F$8="XI"),MUSIK!E10,
IF(AND($F$7="Seni Budaya (Musik)",$F$8="XII"),MUSIK!I10,
IF(AND($F$7="Seni Budaya (Rupa)",$F$8="X"),RUPA!A10,
IF(AND($F$7="Seni Budaya (Rupa)",$F$8="XI"),RUPA!E10,
IF(AND($F$7="Seni Budaya (Rupa)",$F$8="XII"),RUPA!I10,
IF(AND($F$7="Seni Budaya (Teater)",$F$8="X"),TEATER!A10,
IF(AND($F$7="Seni Budaya (Teater)",$F$8="XI"),TEATER!E10,
IF(AND($F$7="Seni Budaya (Teater)",$F$8="XII"),TEATER!I10,
IF(AND($F$7="Seni Budaya (Tari)",$F$8="X"),TARI!A10,
IF(AND($F$7="Seni Budaya (Tari)",$F$8="XI"),TARI!E10,
IF(AND($F$7="Seni Budaya (Tari)",$F$8="XII"),TARI!I10
))))
)))))))))))))))))))))</f>
        <v>3.8</v>
      </c>
      <c r="D23" s="184" t="str">
        <f>IF($F$7="","",
IF(AND($F$7="Prakarya dan Kewirausahaan (Kerajinan)",$F$8="X"),KERAJINAN!B10,
IF(AND($F$7="Prakarya dan Kewirausahaan (Kerajinan)",$F$8="XI"),KERAJINAN!F10,
IF(AND($F$7="Prakarya dan Kewirausahaan (Kerajinan)",$F$8="XII"),KERAJINAN!J10,
IF(AND($F$7="Prakarya dan Kewirausahaan (Budidaya)",$F$8="X"),BUDIDAYA!B10,
IF(AND($F$7="Prakarya dan Kewirausahaan (Budidaya)",$F$8="XI"),BUDIDAYA!F10,
IF(AND($F$7="Prakarya dan Kewirausahaan (Budidaya)",$F$8="XII"),BUDIDAYA!J10,
IF(AND($F$7="Prakarya dan Kewirausahaan (Pengolahan)",$F$8="X"),PENGOLAHAN!B10,
IF(AND($F$7="Prakarya dan Kewirausahaan (Pengolahan)",$F$8="XI"),PENGOLAHAN!F10,
IF(AND($F$7="Prakarya dan Kewirausahaan (Pengolahan)",$F$8="XII"),PENGOLAHAN!J10,
IF(AND($F$7="Prakarya dan Kewirausahaan (Rekayasa)",$F$8="X"),REKAYASA!B10,
IF(AND($F$7="Prakarya dan Kewirausahaan (Rekayasa)",$F$8="XI"),REKAYASA!F10,
IF(AND($F$7="Prakarya dan Kewirausahaan (Rekayasa)",$F$8="XII"),REKAYASA!J10,
IF(AND($F$7="Seni Budaya (Musik)",$F$8="X"),MUSIK!B10,
IF(AND($F$7="Seni Budaya (Musik)",$F$8="XI"),MUSIK!F10,
IF(AND($F$7="Seni Budaya (Musik)",$F$8="XII"),MUSIK!J10,
IF(AND($F$7="Seni Budaya (Rupa)",$F$8="X"),RUPA!B10,
IF(AND($F$7="Seni Budaya (Rupa)",$F$8="XI"),RUPA!F10,
IF(AND($F$7="Seni Budaya (Rupa)",$F$8="XII"),RUPA!J10,
IF(AND($F$7="Seni Budaya (Teater)",$F$8="X"),TEATER!B10,
IF(AND($F$7="Seni Budaya (Teater)",$F$8="XI"),TEATER!F10,
IF(AND($F$7="Seni Budaya (Teater)",$F$8="XII"),TEATER!J10,
IF(AND($F$7="Seni Budaya (Tari)",$F$8="X"),TARI!B10,
IF(AND($F$7="Seni Budaya (Tari)",$F$8="XI"),TARI!F10,
IF(AND($F$7="Seni Budaya (Tari)",$F$8="XII"),TARI!J10
))))
)))))))))))))))))))))</f>
        <v>mengevaluasi kegiatan usaha pengolahan makanan fungsional</v>
      </c>
      <c r="E23" s="190" t="str">
        <f>IF($F$7="","",
IF(AND($F$7="Prakarya dan Kewirausahaan (Kerajinan)",$F$8="X"),KERAJINAN!C10,
IF(AND($F$7="Prakarya dan Kewirausahaan (Kerajinan)",$F$8="XI"),KERAJINAN!G10,
IF(AND($F$7="Prakarya dan Kewirausahaan (Kerajinan)",$F$8="XII"),KERAJINAN!K10,
IF(AND($F$7="Prakarya dan Kewirausahaan (Budidaya)",$F$8="X"),BUDIDAYA!C10,
IF(AND($F$7="Prakarya dan Kewirausahaan (Budidaya)",$F$8="XI"),BUDIDAYA!G10,
IF(AND($F$7="Prakarya dan Kewirausahaan (Budidaya)",$F$8="XII"),BUDIDAYA!K10,
IF(AND($F$7="Prakarya dan Kewirausahaan (Pengolahan)",$F$8="X"),PENGOLAHAN!C10,
IF(AND($F$7="Prakarya dan Kewirausahaan (Pengolahan)",$F$8="XI"),PENGOLAHAN!G10,
IF(AND($F$7="Prakarya dan Kewirausahaan (Pengolahan)",$F$8="XII"),PENGOLAHAN!K10,
IF(AND($F$7="Prakarya dan Kewirausahaan (Rekayasa)",$F$8="X"),REKAYASA!C10,
IF(AND($F$7="Prakarya dan Kewirausahaan (Rekayasa)",$F$8="XI"),REKAYASA!G10,
IF(AND($F$7="Prakarya dan Kewirausahaan (Rekayasa)",$F$8="XII"),REKAYASA!K10,
IF(AND($F$7="Seni Budaya (Musik)",$F$8="X"),MUSIK!C10,
IF(AND($F$7="Seni Budaya (Musik)",$F$8="XI"),MUSIK!G10,
IF(AND($F$7="Seni Budaya (Musik)",$F$8="XII"),MUSIK!K10,
IF(AND($F$7="Seni Budaya (Rupa)",$F$8="X"),RUPA!C10,
IF(AND($F$7="Seni Budaya (Rupa)",$F$8="XI"),RUPA!G10,
IF(AND($F$7="Seni Budaya (Rupa)",$F$8="XII"),RUPA!K10,
IF(AND($F$7="Seni Budaya (Teater)",$F$8="X"),TEATER!C10,
IF(AND($F$7="Seni Budaya (Teater)",$F$8="XI"),TEATER!G10,
IF(AND($F$7="Seni Budaya (Teater)",$F$8="XII"),TEATER!K10,
IF(AND($F$7="Seni Budaya (Tari)",$F$8="X"),TARI!C10,
IF(AND($F$7="Seni Budaya (Tari)",$F$8="XI"),TARI!G10,
IF(AND($F$7="Seni Budaya (Tari)",$F$8="XII"),TARI!K10
))))
)))))))))))))))))))))</f>
        <v>4.8</v>
      </c>
      <c r="F23" s="184" t="str">
        <f>IF($F$7="","",
IF(AND($F$7="Prakarya dan Kewirausahaan (Kerajinan)",$F$8="X"),KERAJINAN!D10,
IF(AND($F$7="Prakarya dan Kewirausahaan (Kerajinan)",$F$8="XI"),KERAJINAN!H10,
IF(AND($F$7="Prakarya dan Kewirausahaan (Kerajinan)",$F$8="XII"),KERAJINAN!L10,
IF(AND($F$7="Prakarya dan Kewirausahaan (Budidaya)",$F$8="X"),BUDIDAYA!D10,
IF(AND($F$7="Prakarya dan Kewirausahaan (Budidaya)",$F$8="XI"),BUDIDAYA!H10,
IF(AND($F$7="Prakarya dan Kewirausahaan (Budidaya)",$F$8="XII"),BUDIDAYA!L10,
IF(AND($F$7="Prakarya dan Kewirausahaan (Pengolahan)",$F$8="X"),PENGOLAHAN!D10,
IF(AND($F$7="Prakarya dan Kewirausahaan (Pengolahan)",$F$8="XI"),PENGOLAHAN!H10,
IF(AND($F$7="Prakarya dan Kewirausahaan (Pengolahan)",$F$8="XII"),PENGOLAHAN!L10,
IF(AND($F$7="Prakarya dan Kewirausahaan (Rekayasa)",$F$8="X"),REKAYASA!D10,
IF(AND($F$7="Prakarya dan Kewirausahaan (Rekayasa)",$F$8="XI"),REKAYASA!H10,
IF(AND($F$7="Prakarya dan Kewirausahaan (Rekayasa)",$F$8="XII"),REKAYASA!L10,
IF(AND($F$7="Seni Budaya (Musik)",$F$8="X"),MUSIK!D10,
IF(AND($F$7="Seni Budaya (Musik)",$F$8="XI"),MUSIK!H10,
IF(AND($F$7="Seni Budaya (Musik)",$F$8="XII"),MUSIK!L10,
IF(AND($F$7="Seni Budaya (Rupa)",$F$8="X"),RUPA!D10,
IF(AND($F$7="Seni Budaya (Rupa)",$F$8="XI"),RUPA!H10,
IF(AND($F$7="Seni Budaya (Rupa)",$F$8="XII"),RUPA!L10,
IF(AND($F$7="Seni Budaya (Teater)",$F$8="X"),TEATER!D10,
IF(AND($F$7="Seni Budaya (Teater)",$F$8="XI"),TEATER!H10,
IF(AND($F$7="Seni Budaya (Teater)",$F$8="XII"),TEATER!L10,
IF(AND($F$7="Seni Budaya (Tari)",$F$8="X"),TARI!D10,
IF(AND($F$7="Seni Budaya (Tari)",$F$8="XI"),TARI!H10,
IF(AND($F$7="Seni Budaya (Tari)",$F$8="XII"),TARI!K10
))))
)))))))))))))))))))))</f>
        <v>menyusun rencana pengembangan usaha pengolahan makanan fungsional</v>
      </c>
      <c r="G23" s="207"/>
      <c r="H23" s="207"/>
      <c r="I23" s="207"/>
      <c r="J23" s="187"/>
      <c r="N23" s="220">
        <v>8</v>
      </c>
      <c r="O23" s="220" t="b">
        <v>0</v>
      </c>
      <c r="P23" s="220">
        <f t="shared" si="5"/>
        <v>0</v>
      </c>
      <c r="Q23" s="220" t="str">
        <f t="shared" si="6"/>
        <v/>
      </c>
      <c r="R23" s="220" t="str">
        <f t="shared" si="7"/>
        <v/>
      </c>
      <c r="S23" s="217" t="str">
        <f t="shared" si="8"/>
        <v/>
      </c>
      <c r="T23" s="220" t="str">
        <f t="shared" si="9"/>
        <v/>
      </c>
      <c r="U23" s="217" t="str">
        <f t="shared" si="10"/>
        <v/>
      </c>
      <c r="V23" s="220" t="str">
        <f t="shared" si="11"/>
        <v/>
      </c>
      <c r="W23" s="220" t="b">
        <v>0</v>
      </c>
      <c r="X23" s="220">
        <f t="shared" si="12"/>
        <v>0</v>
      </c>
      <c r="Y23" s="220" t="str">
        <f t="shared" si="0"/>
        <v/>
      </c>
      <c r="Z23" s="220" t="str">
        <f t="shared" si="1"/>
        <v/>
      </c>
      <c r="AA23" s="217" t="str">
        <f t="shared" si="2"/>
        <v/>
      </c>
      <c r="AB23" s="220" t="str">
        <f t="shared" si="3"/>
        <v/>
      </c>
      <c r="AC23" s="217" t="str">
        <f t="shared" si="4"/>
        <v/>
      </c>
      <c r="AD23" s="220" t="str">
        <f t="shared" si="13"/>
        <v/>
      </c>
    </row>
    <row r="24" spans="2:30" ht="93" customHeight="1" x14ac:dyDescent="0.2">
      <c r="B24" s="183">
        <f t="shared" si="14"/>
        <v>9</v>
      </c>
      <c r="C24" s="183" t="str">
        <f>IF($F$7="","",
IF(AND($F$7="Prakarya dan Kewirausahaan (Kerajinan)",$F$8="X"),KERAJINAN!A11,
IF(AND($F$7="Prakarya dan Kewirausahaan (Kerajinan)",$F$8="XI"),KERAJINAN!E11,
IF(AND($F$7="Prakarya dan Kewirausahaan (Kerajinan)",$F$8="XII"),KERAJINAN!I11,
IF(AND($F$7="Prakarya dan Kewirausahaan (Budidaya)",$F$8="X"),BUDIDAYA!A11,
IF(AND($F$7="Prakarya dan Kewirausahaan (Budidaya)",$F$8="XI"),BUDIDAYA!E11,
IF(AND($F$7="Prakarya dan Kewirausahaan (Budidaya)",$F$8="XII"),BUDIDAYA!I11,
IF(AND($F$7="Prakarya dan Kewirausahaan (Pengolahan)",$F$8="X"),PENGOLAHAN!A11,
IF(AND($F$7="Prakarya dan Kewirausahaan (Pengolahan)",$F$8="XI"),PENGOLAHAN!E11,
IF(AND($F$7="Prakarya dan Kewirausahaan (Pengolahan)",$F$8="XII"),PENGOLAHAN!I11,
IF(AND($F$7="Prakarya dan Kewirausahaan (Rekayasa)",$F$8="X"),REKAYASA!A11,
IF(AND($F$7="Prakarya dan Kewirausahaan (Rekayasa)",$F$8="XI"),REKAYASA!E11,
IF(AND($F$7="Prakarya dan Kewirausahaan (Rekayasa)",$F$8="XII"),REKAYASA!I11,
IF(AND($F$7="Seni Budaya (Musik)",$F$8="X"),MUSIK!A11,
IF(AND($F$7="Seni Budaya (Musik)",$F$8="XI"),MUSIK!E11,
IF(AND($F$7="Seni Budaya (Musik)",$F$8="XII"),MUSIK!I11,
IF(AND($F$7="Seni Budaya (Rupa)",$F$8="X"),RUPA!A11,
IF(AND($F$7="Seni Budaya (Rupa)",$F$8="XI"),RUPA!E11,
IF(AND($F$7="Seni Budaya (Rupa)",$F$8="XII"),RUPA!I11,
IF(AND($F$7="Seni Budaya (Teater)",$F$8="X"),TEATER!A11,
IF(AND($F$7="Seni Budaya (Teater)",$F$8="XI"),TEATER!E11,
IF(AND($F$7="Seni Budaya (Teater)",$F$8="XII"),TEATER!I11,
IF(AND($F$7="Seni Budaya (Tari)",$F$8="X"),TARI!A11,
IF(AND($F$7="Seni Budaya (Tari)",$F$8="XI"),TARI!E11,
IF(AND($F$7="Seni Budaya (Tari)",$F$8="XII"),TARI!I11
))))
)))))))))))))))))))))</f>
        <v>3.9</v>
      </c>
      <c r="D24" s="184" t="str">
        <f>IF($F$7="","",
IF(AND($F$7="Prakarya dan Kewirausahaan (Kerajinan)",$F$8="X"),KERAJINAN!B11,
IF(AND($F$7="Prakarya dan Kewirausahaan (Kerajinan)",$F$8="XI"),KERAJINAN!F11,
IF(AND($F$7="Prakarya dan Kewirausahaan (Kerajinan)",$F$8="XII"),KERAJINAN!J11,
IF(AND($F$7="Prakarya dan Kewirausahaan (Budidaya)",$F$8="X"),BUDIDAYA!B11,
IF(AND($F$7="Prakarya dan Kewirausahaan (Budidaya)",$F$8="XI"),BUDIDAYA!F11,
IF(AND($F$7="Prakarya dan Kewirausahaan (Budidaya)",$F$8="XII"),BUDIDAYA!J11,
IF(AND($F$7="Prakarya dan Kewirausahaan (Pengolahan)",$F$8="X"),PENGOLAHAN!B11,
IF(AND($F$7="Prakarya dan Kewirausahaan (Pengolahan)",$F$8="XI"),PENGOLAHAN!F11,
IF(AND($F$7="Prakarya dan Kewirausahaan (Pengolahan)",$F$8="XII"),PENGOLAHAN!J11,
IF(AND($F$7="Prakarya dan Kewirausahaan (Rekayasa)",$F$8="X"),REKAYASA!B11,
IF(AND($F$7="Prakarya dan Kewirausahaan (Rekayasa)",$F$8="XI"),REKAYASA!F11,
IF(AND($F$7="Prakarya dan Kewirausahaan (Rekayasa)",$F$8="XII"),REKAYASA!J11,
IF(AND($F$7="Seni Budaya (Musik)",$F$8="X"),MUSIK!B11,
IF(AND($F$7="Seni Budaya (Musik)",$F$8="XI"),MUSIK!F11,
IF(AND($F$7="Seni Budaya (Musik)",$F$8="XII"),MUSIK!J11,
IF(AND($F$7="Seni Budaya (Rupa)",$F$8="X"),RUPA!B11,
IF(AND($F$7="Seni Budaya (Rupa)",$F$8="XI"),RUPA!F11,
IF(AND($F$7="Seni Budaya (Rupa)",$F$8="XII"),RUPA!J11,
IF(AND($F$7="Seni Budaya (Teater)",$F$8="X"),TEATER!B11,
IF(AND($F$7="Seni Budaya (Teater)",$F$8="XI"),TEATER!F11,
IF(AND($F$7="Seni Budaya (Teater)",$F$8="XII"),TEATER!J11,
IF(AND($F$7="Seni Budaya (Tari)",$F$8="X"),TARI!B11,
IF(AND($F$7="Seni Budaya (Tari)",$F$8="XI"),TARI!F11,
IF(AND($F$7="Seni Budaya (Tari)",$F$8="XII"),TARI!J11
))))
)))))))))))))))))))))</f>
        <v>menganalisis media promosi produk usaha pengolahan makanan fungsional</v>
      </c>
      <c r="E24" s="190" t="str">
        <f>IF($F$7="","",
IF(AND($F$7="Prakarya dan Kewirausahaan (Kerajinan)",$F$8="X"),KERAJINAN!C11,
IF(AND($F$7="Prakarya dan Kewirausahaan (Kerajinan)",$F$8="XI"),KERAJINAN!G11,
IF(AND($F$7="Prakarya dan Kewirausahaan (Kerajinan)",$F$8="XII"),KERAJINAN!K11,
IF(AND($F$7="Prakarya dan Kewirausahaan (Budidaya)",$F$8="X"),BUDIDAYA!C11,
IF(AND($F$7="Prakarya dan Kewirausahaan (Budidaya)",$F$8="XI"),BUDIDAYA!G11,
IF(AND($F$7="Prakarya dan Kewirausahaan (Budidaya)",$F$8="XII"),BUDIDAYA!K11,
IF(AND($F$7="Prakarya dan Kewirausahaan (Pengolahan)",$F$8="X"),PENGOLAHAN!C11,
IF(AND($F$7="Prakarya dan Kewirausahaan (Pengolahan)",$F$8="XI"),PENGOLAHAN!G11,
IF(AND($F$7="Prakarya dan Kewirausahaan (Pengolahan)",$F$8="XII"),PENGOLAHAN!K11,
IF(AND($F$7="Prakarya dan Kewirausahaan (Rekayasa)",$F$8="X"),REKAYASA!C11,
IF(AND($F$7="Prakarya dan Kewirausahaan (Rekayasa)",$F$8="XI"),REKAYASA!G11,
IF(AND($F$7="Prakarya dan Kewirausahaan (Rekayasa)",$F$8="XII"),REKAYASA!K11,
IF(AND($F$7="Seni Budaya (Musik)",$F$8="X"),MUSIK!C11,
IF(AND($F$7="Seni Budaya (Musik)",$F$8="XI"),MUSIK!G11,
IF(AND($F$7="Seni Budaya (Musik)",$F$8="XII"),MUSIK!K11,
IF(AND($F$7="Seni Budaya (Rupa)",$F$8="X"),RUPA!C11,
IF(AND($F$7="Seni Budaya (Rupa)",$F$8="XI"),RUPA!G11,
IF(AND($F$7="Seni Budaya (Rupa)",$F$8="XII"),RUPA!K11,
IF(AND($F$7="Seni Budaya (Teater)",$F$8="X"),TEATER!C11,
IF(AND($F$7="Seni Budaya (Teater)",$F$8="XI"),TEATER!G11,
IF(AND($F$7="Seni Budaya (Teater)",$F$8="XII"),TEATER!K11,
IF(AND($F$7="Seni Budaya (Tari)",$F$8="X"),TARI!C11,
IF(AND($F$7="Seni Budaya (Tari)",$F$8="XI"),TARI!G11,
IF(AND($F$7="Seni Budaya (Tari)",$F$8="XII"),TARI!K11
))))
)))))))))))))))))))))</f>
        <v>4.9</v>
      </c>
      <c r="F24" s="184" t="str">
        <f>IF($F$7="","",
IF(AND($F$7="Prakarya dan Kewirausahaan (Kerajinan)",$F$8="X"),KERAJINAN!D11,
IF(AND($F$7="Prakarya dan Kewirausahaan (Kerajinan)",$F$8="XI"),KERAJINAN!H11,
IF(AND($F$7="Prakarya dan Kewirausahaan (Kerajinan)",$F$8="XII"),KERAJINAN!L11,
IF(AND($F$7="Prakarya dan Kewirausahaan (Budidaya)",$F$8="X"),BUDIDAYA!D11,
IF(AND($F$7="Prakarya dan Kewirausahaan (Budidaya)",$F$8="XI"),BUDIDAYA!H11,
IF(AND($F$7="Prakarya dan Kewirausahaan (Budidaya)",$F$8="XII"),BUDIDAYA!L11,
IF(AND($F$7="Prakarya dan Kewirausahaan (Pengolahan)",$F$8="X"),PENGOLAHAN!D11,
IF(AND($F$7="Prakarya dan Kewirausahaan (Pengolahan)",$F$8="XI"),PENGOLAHAN!H11,
IF(AND($F$7="Prakarya dan Kewirausahaan (Pengolahan)",$F$8="XII"),PENGOLAHAN!L11,
IF(AND($F$7="Prakarya dan Kewirausahaan (Rekayasa)",$F$8="X"),REKAYASA!D11,
IF(AND($F$7="Prakarya dan Kewirausahaan (Rekayasa)",$F$8="XI"),REKAYASA!H11,
IF(AND($F$7="Prakarya dan Kewirausahaan (Rekayasa)",$F$8="XII"),REKAYASA!L11,
IF(AND($F$7="Seni Budaya (Musik)",$F$8="X"),MUSIK!D11,
IF(AND($F$7="Seni Budaya (Musik)",$F$8="XI"),MUSIK!H11,
IF(AND($F$7="Seni Budaya (Musik)",$F$8="XII"),MUSIK!L11,
IF(AND($F$7="Seni Budaya (Rupa)",$F$8="X"),RUPA!D11,
IF(AND($F$7="Seni Budaya (Rupa)",$F$8="XI"),RUPA!H11,
IF(AND($F$7="Seni Budaya (Rupa)",$F$8="XII"),RUPA!L11,
IF(AND($F$7="Seni Budaya (Teater)",$F$8="X"),TEATER!D11,
IF(AND($F$7="Seni Budaya (Teater)",$F$8="XI"),TEATER!H11,
IF(AND($F$7="Seni Budaya (Teater)",$F$8="XII"),TEATER!L11,
IF(AND($F$7="Seni Budaya (Tari)",$F$8="X"),TARI!D11,
IF(AND($F$7="Seni Budaya (Tari)",$F$8="XI"),TARI!H11,
IF(AND($F$7="Seni Budaya (Tari)",$F$8="XII"),TARI!K11
))))
)))))))))))))))))))))</f>
        <v>merancang media promosi produk usaha pengolahan makanan fungsional</v>
      </c>
      <c r="G24" s="208"/>
      <c r="H24" s="208"/>
      <c r="I24" s="208"/>
      <c r="J24" s="189"/>
      <c r="N24" s="220">
        <v>9</v>
      </c>
      <c r="O24" s="220" t="b">
        <v>0</v>
      </c>
      <c r="P24" s="220">
        <f t="shared" si="5"/>
        <v>0</v>
      </c>
      <c r="Q24" s="220" t="str">
        <f t="shared" si="6"/>
        <v/>
      </c>
      <c r="R24" s="220" t="str">
        <f t="shared" si="7"/>
        <v/>
      </c>
      <c r="S24" s="217" t="str">
        <f t="shared" si="8"/>
        <v/>
      </c>
      <c r="T24" s="220" t="str">
        <f t="shared" si="9"/>
        <v/>
      </c>
      <c r="U24" s="217" t="str">
        <f t="shared" si="10"/>
        <v/>
      </c>
      <c r="V24" s="220" t="str">
        <f t="shared" si="11"/>
        <v/>
      </c>
      <c r="W24" s="220" t="b">
        <v>0</v>
      </c>
      <c r="X24" s="220">
        <f t="shared" si="12"/>
        <v>0</v>
      </c>
      <c r="Y24" s="220" t="str">
        <f t="shared" si="0"/>
        <v/>
      </c>
      <c r="Z24" s="220" t="str">
        <f t="shared" si="1"/>
        <v/>
      </c>
      <c r="AA24" s="217" t="str">
        <f t="shared" si="2"/>
        <v/>
      </c>
      <c r="AB24" s="220" t="str">
        <f t="shared" si="3"/>
        <v/>
      </c>
      <c r="AC24" s="217" t="str">
        <f t="shared" si="4"/>
        <v/>
      </c>
      <c r="AD24" s="220" t="str">
        <f t="shared" si="13"/>
        <v/>
      </c>
    </row>
    <row r="25" spans="2:30" ht="93" customHeight="1" x14ac:dyDescent="0.2">
      <c r="B25" s="183">
        <f t="shared" si="14"/>
        <v>10</v>
      </c>
      <c r="C25" s="183" t="str">
        <f>IF($F$7="","",
IF(AND($F$7="Prakarya dan Kewirausahaan (Kerajinan)",$F$8="X"),KERAJINAN!A12,
IF(AND($F$7="Prakarya dan Kewirausahaan (Kerajinan)",$F$8="XI"),KERAJINAN!E12,
IF(AND($F$7="Prakarya dan Kewirausahaan (Kerajinan)",$F$8="XII"),KERAJINAN!I12,
IF(AND($F$7="Prakarya dan Kewirausahaan (Budidaya)",$F$8="X"),BUDIDAYA!A12,
IF(AND($F$7="Prakarya dan Kewirausahaan (Budidaya)",$F$8="XI"),BUDIDAYA!E12,
IF(AND($F$7="Prakarya dan Kewirausahaan (Budidaya)",$F$8="XII"),BUDIDAYA!I12,
IF(AND($F$7="Prakarya dan Kewirausahaan (Pengolahan)",$F$8="X"),PENGOLAHAN!A12,
IF(AND($F$7="Prakarya dan Kewirausahaan (Pengolahan)",$F$8="XI"),PENGOLAHAN!E12,
IF(AND($F$7="Prakarya dan Kewirausahaan (Pengolahan)",$F$8="XII"),PENGOLAHAN!I12,
IF(AND($F$7="Prakarya dan Kewirausahaan (Rekayasa)",$F$8="X"),REKAYASA!A12,
IF(AND($F$7="Prakarya dan Kewirausahaan (Rekayasa)",$F$8="XI"),REKAYASA!E12,
IF(AND($F$7="Prakarya dan Kewirausahaan (Rekayasa)",$F$8="XII"),REKAYASA!I12,
IF(AND($F$7="Seni Budaya (Musik)",$F$8="X"),MUSIK!A12,
IF(AND($F$7="Seni Budaya (Musik)",$F$8="XI"),MUSIK!E12,
IF(AND($F$7="Seni Budaya (Musik)",$F$8="XII"),MUSIK!I12,
IF(AND($F$7="Seni Budaya (Rupa)",$F$8="X"),RUPA!A12,
IF(AND($F$7="Seni Budaya (Rupa)",$F$8="XI"),RUPA!E12,
IF(AND($F$7="Seni Budaya (Rupa)",$F$8="XII"),RUPA!I12,
IF(AND($F$7="Seni Budaya (Teater)",$F$8="X"),TEATER!A12,
IF(AND($F$7="Seni Budaya (Teater)",$F$8="XI"),TEATER!E12,
IF(AND($F$7="Seni Budaya (Teater)",$F$8="XII"),TEATER!I12,
IF(AND($F$7="Seni Budaya (Tari)",$F$8="X"),TARI!A12,
IF(AND($F$7="Seni Budaya (Tari)",$F$8="XI"),TARI!E12,
IF(AND($F$7="Seni Budaya (Tari)",$F$8="XII"),TARI!I12
))))
)))))))))))))))))))))</f>
        <v>3.10</v>
      </c>
      <c r="D25" s="184" t="str">
        <f>IF($F$7="","",
IF(AND($F$7="Prakarya dan Kewirausahaan (Kerajinan)",$F$8="X"),KERAJINAN!B12,
IF(AND($F$7="Prakarya dan Kewirausahaan (Kerajinan)",$F$8="XI"),KERAJINAN!F12,
IF(AND($F$7="Prakarya dan Kewirausahaan (Kerajinan)",$F$8="XII"),KERAJINAN!J12,
IF(AND($F$7="Prakarya dan Kewirausahaan (Budidaya)",$F$8="X"),BUDIDAYA!B12,
IF(AND($F$7="Prakarya dan Kewirausahaan (Budidaya)",$F$8="XI"),BUDIDAYA!F12,
IF(AND($F$7="Prakarya dan Kewirausahaan (Budidaya)",$F$8="XII"),BUDIDAYA!J12,
IF(AND($F$7="Prakarya dan Kewirausahaan (Pengolahan)",$F$8="X"),PENGOLAHAN!B12,
IF(AND($F$7="Prakarya dan Kewirausahaan (Pengolahan)",$F$8="XI"),PENGOLAHAN!F12,
IF(AND($F$7="Prakarya dan Kewirausahaan (Pengolahan)",$F$8="XII"),PENGOLAHAN!J12,
IF(AND($F$7="Prakarya dan Kewirausahaan (Rekayasa)",$F$8="X"),REKAYASA!B12,
IF(AND($F$7="Prakarya dan Kewirausahaan (Rekayasa)",$F$8="XI"),REKAYASA!F12,
IF(AND($F$7="Prakarya dan Kewirausahaan (Rekayasa)",$F$8="XII"),REKAYASA!J12,
IF(AND($F$7="Seni Budaya (Musik)",$F$8="X"),MUSIK!B12,
IF(AND($F$7="Seni Budaya (Musik)",$F$8="XI"),MUSIK!F12,
IF(AND($F$7="Seni Budaya (Musik)",$F$8="XII"),MUSIK!J12,
IF(AND($F$7="Seni Budaya (Rupa)",$F$8="X"),RUPA!B12,
IF(AND($F$7="Seni Budaya (Rupa)",$F$8="XI"),RUPA!F12,
IF(AND($F$7="Seni Budaya (Rupa)",$F$8="XII"),RUPA!J12,
IF(AND($F$7="Seni Budaya (Teater)",$F$8="X"),TEATER!B12,
IF(AND($F$7="Seni Budaya (Teater)",$F$8="XI"),TEATER!F12,
IF(AND($F$7="Seni Budaya (Teater)",$F$8="XII"),TEATER!J12,
IF(AND($F$7="Seni Budaya (Tari)",$F$8="X"),TARI!B12,
IF(AND($F$7="Seni Budaya (Tari)",$F$8="XI"),TARI!F12,
IF(AND($F$7="Seni Budaya (Tari)",$F$8="XII"),TARI!J12
))))
)))))))))))))))))))))</f>
        <v xml:space="preserve"> menganalisis sistem konsinyasi produk usaha pengolahan makanan fungsional</v>
      </c>
      <c r="E25" s="190" t="str">
        <f>IF($F$7="","",
IF(AND($F$7="Prakarya dan Kewirausahaan (Kerajinan)",$F$8="X"),KERAJINAN!C12,
IF(AND($F$7="Prakarya dan Kewirausahaan (Kerajinan)",$F$8="XI"),KERAJINAN!G12,
IF(AND($F$7="Prakarya dan Kewirausahaan (Kerajinan)",$F$8="XII"),KERAJINAN!K12,
IF(AND($F$7="Prakarya dan Kewirausahaan (Budidaya)",$F$8="X"),BUDIDAYA!C12,
IF(AND($F$7="Prakarya dan Kewirausahaan (Budidaya)",$F$8="XI"),BUDIDAYA!G12,
IF(AND($F$7="Prakarya dan Kewirausahaan (Budidaya)",$F$8="XII"),BUDIDAYA!K12,
IF(AND($F$7="Prakarya dan Kewirausahaan (Pengolahan)",$F$8="X"),PENGOLAHAN!C12,
IF(AND($F$7="Prakarya dan Kewirausahaan (Pengolahan)",$F$8="XI"),PENGOLAHAN!G12,
IF(AND($F$7="Prakarya dan Kewirausahaan (Pengolahan)",$F$8="XII"),PENGOLAHAN!K12,
IF(AND($F$7="Prakarya dan Kewirausahaan (Rekayasa)",$F$8="X"),REKAYASA!C12,
IF(AND($F$7="Prakarya dan Kewirausahaan (Rekayasa)",$F$8="XI"),REKAYASA!G12,
IF(AND($F$7="Prakarya dan Kewirausahaan (Rekayasa)",$F$8="XII"),REKAYASA!K12,
IF(AND($F$7="Seni Budaya (Musik)",$F$8="X"),MUSIK!C12,
IF(AND($F$7="Seni Budaya (Musik)",$F$8="XI"),MUSIK!G12,
IF(AND($F$7="Seni Budaya (Musik)",$F$8="XII"),MUSIK!K12,
IF(AND($F$7="Seni Budaya (Rupa)",$F$8="X"),RUPA!C12,
IF(AND($F$7="Seni Budaya (Rupa)",$F$8="XI"),RUPA!G12,
IF(AND($F$7="Seni Budaya (Rupa)",$F$8="XII"),RUPA!K12,
IF(AND($F$7="Seni Budaya (Teater)",$F$8="X"),TEATER!C12,
IF(AND($F$7="Seni Budaya (Teater)",$F$8="XI"),TEATER!G12,
IF(AND($F$7="Seni Budaya (Teater)",$F$8="XII"),TEATER!K12,
IF(AND($F$7="Seni Budaya (Tari)",$F$8="X"),TARI!C12,
IF(AND($F$7="Seni Budaya (Tari)",$F$8="XI"),TARI!G12,
IF(AND($F$7="Seni Budaya (Tari)",$F$8="XII"),TARI!K12
))))
)))))))))))))))))))))</f>
        <v>4.10</v>
      </c>
      <c r="F25" s="184" t="str">
        <f>IF($F$7="","",
IF(AND($F$7="Prakarya dan Kewirausahaan (Kerajinan)",$F$8="X"),KERAJINAN!D12,
IF(AND($F$7="Prakarya dan Kewirausahaan (Kerajinan)",$F$8="XI"),KERAJINAN!H12,
IF(AND($F$7="Prakarya dan Kewirausahaan (Kerajinan)",$F$8="XII"),KERAJINAN!L12,
IF(AND($F$7="Prakarya dan Kewirausahaan (Budidaya)",$F$8="X"),BUDIDAYA!D12,
IF(AND($F$7="Prakarya dan Kewirausahaan (Budidaya)",$F$8="XI"),BUDIDAYA!H12,
IF(AND($F$7="Prakarya dan Kewirausahaan (Budidaya)",$F$8="XII"),BUDIDAYA!L12,
IF(AND($F$7="Prakarya dan Kewirausahaan (Pengolahan)",$F$8="X"),PENGOLAHAN!D12,
IF(AND($F$7="Prakarya dan Kewirausahaan (Pengolahan)",$F$8="XI"),PENGOLAHAN!H12,
IF(AND($F$7="Prakarya dan Kewirausahaan (Pengolahan)",$F$8="XII"),PENGOLAHAN!L12,
IF(AND($F$7="Prakarya dan Kewirausahaan (Rekayasa)",$F$8="X"),REKAYASA!D12,
IF(AND($F$7="Prakarya dan Kewirausahaan (Rekayasa)",$F$8="XI"),REKAYASA!H12,
IF(AND($F$7="Prakarya dan Kewirausahaan (Rekayasa)",$F$8="XII"),REKAYASA!L12,
IF(AND($F$7="Seni Budaya (Musik)",$F$8="X"),MUSIK!D12,
IF(AND($F$7="Seni Budaya (Musik)",$F$8="XI"),MUSIK!H12,
IF(AND($F$7="Seni Budaya (Musik)",$F$8="XII"),MUSIK!L12,
IF(AND($F$7="Seni Budaya (Rupa)",$F$8="X"),RUPA!D12,
IF(AND($F$7="Seni Budaya (Rupa)",$F$8="XI"),RUPA!H12,
IF(AND($F$7="Seni Budaya (Rupa)",$F$8="XII"),RUPA!L12,
IF(AND($F$7="Seni Budaya (Teater)",$F$8="X"),TEATER!D12,
IF(AND($F$7="Seni Budaya (Teater)",$F$8="XI"),TEATER!H12,
IF(AND($F$7="Seni Budaya (Teater)",$F$8="XII"),TEATER!L12,
IF(AND($F$7="Seni Budaya (Tari)",$F$8="X"),TARI!D12,
IF(AND($F$7="Seni Budaya (Tari)",$F$8="XI"),TARI!H12,
IF(AND($F$7="Seni Budaya (Tari)",$F$8="XII"),TARI!K12
))))
)))))))))))))))))))))</f>
        <v xml:space="preserve"> memasarkan produk usaha pengolahan makanan fungsional dengan sistem konsinyasi</v>
      </c>
      <c r="G25" s="207"/>
      <c r="H25" s="207"/>
      <c r="I25" s="207"/>
      <c r="J25" s="187"/>
      <c r="K25" s="191"/>
      <c r="N25" s="220">
        <v>10</v>
      </c>
      <c r="O25" s="220" t="b">
        <v>0</v>
      </c>
      <c r="P25" s="220">
        <f t="shared" si="5"/>
        <v>0</v>
      </c>
      <c r="Q25" s="220" t="str">
        <f t="shared" si="6"/>
        <v/>
      </c>
      <c r="R25" s="220" t="str">
        <f t="shared" si="7"/>
        <v/>
      </c>
      <c r="S25" s="217" t="str">
        <f t="shared" si="8"/>
        <v/>
      </c>
      <c r="T25" s="220" t="str">
        <f t="shared" si="9"/>
        <v/>
      </c>
      <c r="U25" s="217" t="str">
        <f t="shared" si="10"/>
        <v/>
      </c>
      <c r="V25" s="220" t="str">
        <f t="shared" si="11"/>
        <v/>
      </c>
      <c r="W25" s="220" t="b">
        <v>0</v>
      </c>
      <c r="X25" s="220">
        <f t="shared" si="12"/>
        <v>0</v>
      </c>
      <c r="Y25" s="220" t="str">
        <f t="shared" si="0"/>
        <v/>
      </c>
      <c r="Z25" s="220" t="str">
        <f t="shared" si="1"/>
        <v/>
      </c>
      <c r="AA25" s="217" t="str">
        <f t="shared" si="2"/>
        <v/>
      </c>
      <c r="AB25" s="220" t="str">
        <f t="shared" si="3"/>
        <v/>
      </c>
      <c r="AC25" s="217" t="str">
        <f t="shared" si="4"/>
        <v/>
      </c>
      <c r="AD25" s="220" t="str">
        <f t="shared" si="13"/>
        <v/>
      </c>
    </row>
    <row r="26" spans="2:30" ht="93" customHeight="1" x14ac:dyDescent="0.2">
      <c r="B26" s="183">
        <f t="shared" si="14"/>
        <v>11</v>
      </c>
      <c r="C26" s="183">
        <f>IF($F$7="","",
IF(AND($F$7="Prakarya dan Kewirausahaan (Kerajinan)",$F$8="X"),KERAJINAN!A13,
IF(AND($F$7="Prakarya dan Kewirausahaan (Kerajinan)",$F$8="XI"),KERAJINAN!E13,
IF(AND($F$7="Prakarya dan Kewirausahaan (Kerajinan)",$F$8="XII"),KERAJINAN!I13,
IF(AND($F$7="Prakarya dan Kewirausahaan (Budidaya)",$F$8="X"),BUDIDAYA!A13,
IF(AND($F$7="Prakarya dan Kewirausahaan (Budidaya)",$F$8="XI"),BUDIDAYA!E13,
IF(AND($F$7="Prakarya dan Kewirausahaan (Budidaya)",$F$8="XII"),BUDIDAYA!I13,
IF(AND($F$7="Prakarya dan Kewirausahaan (Pengolahan)",$F$8="X"),PENGOLAHAN!A13,
IF(AND($F$7="Prakarya dan Kewirausahaan (Pengolahan)",$F$8="XI"),PENGOLAHAN!E13,
IF(AND($F$7="Prakarya dan Kewirausahaan (Pengolahan)",$F$8="XII"),PENGOLAHAN!I13,
IF(AND($F$7="Prakarya dan Kewirausahaan (Rekayasa)",$F$8="X"),REKAYASA!A13,
IF(AND($F$7="Prakarya dan Kewirausahaan (Rekayasa)",$F$8="XI"),REKAYASA!E13,
IF(AND($F$7="Prakarya dan Kewirausahaan (Rekayasa)",$F$8="XII"),REKAYASA!I13,
IF(AND($F$7="Seni Budaya (Musik)",$F$8="X"),MUSIK!A13,
IF(AND($F$7="Seni Budaya (Musik)",$F$8="XI"),MUSIK!E13,
IF(AND($F$7="Seni Budaya (Musik)",$F$8="XII"),MUSIK!I13,
IF(AND($F$7="Seni Budaya (Rupa)",$F$8="X"),RUPA!A13,
IF(AND($F$7="Seni Budaya (Rupa)",$F$8="XI"),RUPA!E13,
IF(AND($F$7="Seni Budaya (Rupa)",$F$8="XII"),RUPA!I13,
IF(AND($F$7="Seni Budaya (Teater)",$F$8="X"),TEATER!A13,
IF(AND($F$7="Seni Budaya (Teater)",$F$8="XI"),TEATER!E13,
IF(AND($F$7="Seni Budaya (Teater)",$F$8="XII"),TEATER!I13,
IF(AND($F$7="Seni Budaya (Tari)",$F$8="X"),TARI!A13,
IF(AND($F$7="Seni Budaya (Tari)",$F$8="XI"),TARI!E13,
IF(AND($F$7="Seni Budaya (Tari)",$F$8="XII"),TARI!I13
))))
)))))))))))))))))))))</f>
        <v>0</v>
      </c>
      <c r="D26" s="184">
        <f>IF($F$7="","",
IF(AND($F$7="Prakarya dan Kewirausahaan (Kerajinan)",$F$8="X"),KERAJINAN!B13,
IF(AND($F$7="Prakarya dan Kewirausahaan (Kerajinan)",$F$8="XI"),KERAJINAN!F13,
IF(AND($F$7="Prakarya dan Kewirausahaan (Kerajinan)",$F$8="XII"),KERAJINAN!J13,
IF(AND($F$7="Prakarya dan Kewirausahaan (Budidaya)",$F$8="X"),BUDIDAYA!B13,
IF(AND($F$7="Prakarya dan Kewirausahaan (Budidaya)",$F$8="XI"),BUDIDAYA!F13,
IF(AND($F$7="Prakarya dan Kewirausahaan (Budidaya)",$F$8="XII"),BUDIDAYA!J13,
IF(AND($F$7="Prakarya dan Kewirausahaan (Pengolahan)",$F$8="X"),PENGOLAHAN!B13,
IF(AND($F$7="Prakarya dan Kewirausahaan (Pengolahan)",$F$8="XI"),PENGOLAHAN!F13,
IF(AND($F$7="Prakarya dan Kewirausahaan (Pengolahan)",$F$8="XII"),PENGOLAHAN!J13,
IF(AND($F$7="Prakarya dan Kewirausahaan (Rekayasa)",$F$8="X"),REKAYASA!B13,
IF(AND($F$7="Prakarya dan Kewirausahaan (Rekayasa)",$F$8="XI"),REKAYASA!F13,
IF(AND($F$7="Prakarya dan Kewirausahaan (Rekayasa)",$F$8="XII"),REKAYASA!J13,
IF(AND($F$7="Seni Budaya (Musik)",$F$8="X"),MUSIK!B13,
IF(AND($F$7="Seni Budaya (Musik)",$F$8="XI"),MUSIK!F13,
IF(AND($F$7="Seni Budaya (Musik)",$F$8="XII"),MUSIK!J13,
IF(AND($F$7="Seni Budaya (Rupa)",$F$8="X"),RUPA!B13,
IF(AND($F$7="Seni Budaya (Rupa)",$F$8="XI"),RUPA!F13,
IF(AND($F$7="Seni Budaya (Rupa)",$F$8="XII"),RUPA!J13,
IF(AND($F$7="Seni Budaya (Teater)",$F$8="X"),TEATER!B13,
IF(AND($F$7="Seni Budaya (Teater)",$F$8="XI"),TEATER!F13,
IF(AND($F$7="Seni Budaya (Teater)",$F$8="XII"),TEATER!J13,
IF(AND($F$7="Seni Budaya (Tari)",$F$8="X"),TARI!B13,
IF(AND($F$7="Seni Budaya (Tari)",$F$8="XI"),TARI!F13,
IF(AND($F$7="Seni Budaya (Tari)",$F$8="XII"),TARI!J13
))))
)))))))))))))))))))))</f>
        <v>0</v>
      </c>
      <c r="E26" s="190">
        <f>IF($F$7="","",
IF(AND($F$7="Prakarya dan Kewirausahaan (Kerajinan)",$F$8="X"),KERAJINAN!C13,
IF(AND($F$7="Prakarya dan Kewirausahaan (Kerajinan)",$F$8="XI"),KERAJINAN!G13,
IF(AND($F$7="Prakarya dan Kewirausahaan (Kerajinan)",$F$8="XII"),KERAJINAN!K13,
IF(AND($F$7="Prakarya dan Kewirausahaan (Budidaya)",$F$8="X"),BUDIDAYA!C13,
IF(AND($F$7="Prakarya dan Kewirausahaan (Budidaya)",$F$8="XI"),BUDIDAYA!G13,
IF(AND($F$7="Prakarya dan Kewirausahaan (Budidaya)",$F$8="XII"),BUDIDAYA!K13,
IF(AND($F$7="Prakarya dan Kewirausahaan (Pengolahan)",$F$8="X"),PENGOLAHAN!C13,
IF(AND($F$7="Prakarya dan Kewirausahaan (Pengolahan)",$F$8="XI"),PENGOLAHAN!G13,
IF(AND($F$7="Prakarya dan Kewirausahaan (Pengolahan)",$F$8="XII"),PENGOLAHAN!K13,
IF(AND($F$7="Prakarya dan Kewirausahaan (Rekayasa)",$F$8="X"),REKAYASA!C13,
IF(AND($F$7="Prakarya dan Kewirausahaan (Rekayasa)",$F$8="XI"),REKAYASA!G13,
IF(AND($F$7="Prakarya dan Kewirausahaan (Rekayasa)",$F$8="XII"),REKAYASA!K13,
IF(AND($F$7="Seni Budaya (Musik)",$F$8="X"),MUSIK!C13,
IF(AND($F$7="Seni Budaya (Musik)",$F$8="XI"),MUSIK!G13,
IF(AND($F$7="Seni Budaya (Musik)",$F$8="XII"),MUSIK!K13,
IF(AND($F$7="Seni Budaya (Rupa)",$F$8="X"),RUPA!C13,
IF(AND($F$7="Seni Budaya (Rupa)",$F$8="XI"),RUPA!G13,
IF(AND($F$7="Seni Budaya (Rupa)",$F$8="XII"),RUPA!K13,
IF(AND($F$7="Seni Budaya (Teater)",$F$8="X"),TEATER!C13,
IF(AND($F$7="Seni Budaya (Teater)",$F$8="XI"),TEATER!G13,
IF(AND($F$7="Seni Budaya (Teater)",$F$8="XII"),TEATER!K13,
IF(AND($F$7="Seni Budaya (Tari)",$F$8="X"),TARI!C13,
IF(AND($F$7="Seni Budaya (Tari)",$F$8="XI"),TARI!G13,
IF(AND($F$7="Seni Budaya (Tari)",$F$8="XII"),TARI!K13
))))
)))))))))))))))))))))</f>
        <v>0</v>
      </c>
      <c r="F26" s="184">
        <f>IF($F$7="","",
IF(AND($F$7="Prakarya dan Kewirausahaan (Kerajinan)",$F$8="X"),KERAJINAN!D13,
IF(AND($F$7="Prakarya dan Kewirausahaan (Kerajinan)",$F$8="XI"),KERAJINAN!H13,
IF(AND($F$7="Prakarya dan Kewirausahaan (Kerajinan)",$F$8="XII"),KERAJINAN!L13,
IF(AND($F$7="Prakarya dan Kewirausahaan (Budidaya)",$F$8="X"),BUDIDAYA!D13,
IF(AND($F$7="Prakarya dan Kewirausahaan (Budidaya)",$F$8="XI"),BUDIDAYA!H13,
IF(AND($F$7="Prakarya dan Kewirausahaan (Budidaya)",$F$8="XII"),BUDIDAYA!L13,
IF(AND($F$7="Prakarya dan Kewirausahaan (Pengolahan)",$F$8="X"),PENGOLAHAN!D13,
IF(AND($F$7="Prakarya dan Kewirausahaan (Pengolahan)",$F$8="XI"),PENGOLAHAN!H13,
IF(AND($F$7="Prakarya dan Kewirausahaan (Pengolahan)",$F$8="XII"),PENGOLAHAN!L13,
IF(AND($F$7="Prakarya dan Kewirausahaan (Rekayasa)",$F$8="X"),REKAYASA!D13,
IF(AND($F$7="Prakarya dan Kewirausahaan (Rekayasa)",$F$8="XI"),REKAYASA!H13,
IF(AND($F$7="Prakarya dan Kewirausahaan (Rekayasa)",$F$8="XII"),REKAYASA!L13,
IF(AND($F$7="Seni Budaya (Musik)",$F$8="X"),MUSIK!D13,
IF(AND($F$7="Seni Budaya (Musik)",$F$8="XI"),MUSIK!H13,
IF(AND($F$7="Seni Budaya (Musik)",$F$8="XII"),MUSIK!L13,
IF(AND($F$7="Seni Budaya (Rupa)",$F$8="X"),RUPA!D13,
IF(AND($F$7="Seni Budaya (Rupa)",$F$8="XI"),RUPA!H13,
IF(AND($F$7="Seni Budaya (Rupa)",$F$8="XII"),RUPA!L13,
IF(AND($F$7="Seni Budaya (Teater)",$F$8="X"),TEATER!D13,
IF(AND($F$7="Seni Budaya (Teater)",$F$8="XI"),TEATER!H13,
IF(AND($F$7="Seni Budaya (Teater)",$F$8="XII"),TEATER!L13,
IF(AND($F$7="Seni Budaya (Tari)",$F$8="X"),TARI!D13,
IF(AND($F$7="Seni Budaya (Tari)",$F$8="XI"),TARI!H13,
IF(AND($F$7="Seni Budaya (Tari)",$F$8="XII"),TARI!K13
))))
)))))))))))))))))))))</f>
        <v>0</v>
      </c>
      <c r="G26" s="208"/>
      <c r="H26" s="208"/>
      <c r="I26" s="208"/>
      <c r="J26" s="189"/>
      <c r="N26" s="220">
        <v>11</v>
      </c>
      <c r="O26" s="220" t="b">
        <v>0</v>
      </c>
      <c r="P26" s="220">
        <f t="shared" si="5"/>
        <v>0</v>
      </c>
      <c r="Q26" s="220" t="str">
        <f t="shared" si="6"/>
        <v/>
      </c>
      <c r="R26" s="220" t="str">
        <f t="shared" si="7"/>
        <v/>
      </c>
      <c r="S26" s="217" t="str">
        <f t="shared" si="8"/>
        <v/>
      </c>
      <c r="T26" s="220" t="str">
        <f t="shared" si="9"/>
        <v/>
      </c>
      <c r="U26" s="217" t="str">
        <f t="shared" si="10"/>
        <v/>
      </c>
      <c r="V26" s="220" t="str">
        <f t="shared" si="11"/>
        <v/>
      </c>
      <c r="W26" s="220" t="b">
        <v>0</v>
      </c>
      <c r="X26" s="220">
        <f t="shared" si="12"/>
        <v>0</v>
      </c>
      <c r="Y26" s="220" t="str">
        <f t="shared" si="0"/>
        <v/>
      </c>
      <c r="Z26" s="220" t="str">
        <f t="shared" si="1"/>
        <v/>
      </c>
      <c r="AA26" s="217" t="str">
        <f t="shared" si="2"/>
        <v/>
      </c>
      <c r="AB26" s="220" t="str">
        <f t="shared" si="3"/>
        <v/>
      </c>
      <c r="AC26" s="217" t="str">
        <f t="shared" si="4"/>
        <v/>
      </c>
      <c r="AD26" s="220" t="str">
        <f t="shared" si="13"/>
        <v/>
      </c>
    </row>
    <row r="27" spans="2:30" ht="93" customHeight="1" x14ac:dyDescent="0.2">
      <c r="B27" s="183">
        <f t="shared" si="14"/>
        <v>12</v>
      </c>
      <c r="C27" s="183">
        <f>IF($F$7="","",
IF(AND($F$7="Prakarya dan Kewirausahaan (Kerajinan)",$F$8="X"),KERAJINAN!A14,
IF(AND($F$7="Prakarya dan Kewirausahaan (Kerajinan)",$F$8="XI"),KERAJINAN!E14,
IF(AND($F$7="Prakarya dan Kewirausahaan (Kerajinan)",$F$8="XII"),KERAJINAN!I14,
IF(AND($F$7="Prakarya dan Kewirausahaan (Budidaya)",$F$8="X"),BUDIDAYA!A14,
IF(AND($F$7="Prakarya dan Kewirausahaan (Budidaya)",$F$8="XI"),BUDIDAYA!E14,
IF(AND($F$7="Prakarya dan Kewirausahaan (Budidaya)",$F$8="XII"),BUDIDAYA!I14,
IF(AND($F$7="Prakarya dan Kewirausahaan (Pengolahan)",$F$8="X"),PENGOLAHAN!A14,
IF(AND($F$7="Prakarya dan Kewirausahaan (Pengolahan)",$F$8="XI"),PENGOLAHAN!E14,
IF(AND($F$7="Prakarya dan Kewirausahaan (Pengolahan)",$F$8="XII"),PENGOLAHAN!I14,
IF(AND($F$7="Prakarya dan Kewirausahaan (Rekayasa)",$F$8="X"),REKAYASA!A14,
IF(AND($F$7="Prakarya dan Kewirausahaan (Rekayasa)",$F$8="XI"),REKAYASA!E14,
IF(AND($F$7="Prakarya dan Kewirausahaan (Rekayasa)",$F$8="XII"),REKAYASA!I14,
IF(AND($F$7="Seni Budaya (Musik)",$F$8="X"),MUSIK!A14,
IF(AND($F$7="Seni Budaya (Musik)",$F$8="XI"),MUSIK!E14,
IF(AND($F$7="Seni Budaya (Musik)",$F$8="XII"),MUSIK!I14,
IF(AND($F$7="Seni Budaya (Rupa)",$F$8="X"),RUPA!A14,
IF(AND($F$7="Seni Budaya (Rupa)",$F$8="XI"),RUPA!E14,
IF(AND($F$7="Seni Budaya (Rupa)",$F$8="XII"),RUPA!I14,
IF(AND($F$7="Seni Budaya (Teater)",$F$8="X"),TEATER!A14,
IF(AND($F$7="Seni Budaya (Teater)",$F$8="XI"),TEATER!E14,
IF(AND($F$7="Seni Budaya (Teater)",$F$8="XII"),TEATER!I14,
IF(AND($F$7="Seni Budaya (Tari)",$F$8="X"),TARI!A14,
IF(AND($F$7="Seni Budaya (Tari)",$F$8="XI"),TARI!E14,
IF(AND($F$7="Seni Budaya (Tari)",$F$8="XII"),TARI!I14
))))
)))))))))))))))))))))</f>
        <v>0</v>
      </c>
      <c r="D27" s="184">
        <f>IF($F$7="","",
IF(AND($F$7="Prakarya dan Kewirausahaan (Kerajinan)",$F$8="X"),KERAJINAN!B14,
IF(AND($F$7="Prakarya dan Kewirausahaan (Kerajinan)",$F$8="XI"),KERAJINAN!F14,
IF(AND($F$7="Prakarya dan Kewirausahaan (Kerajinan)",$F$8="XII"),KERAJINAN!J14,
IF(AND($F$7="Prakarya dan Kewirausahaan (Budidaya)",$F$8="X"),BUDIDAYA!B14,
IF(AND($F$7="Prakarya dan Kewirausahaan (Budidaya)",$F$8="XI"),BUDIDAYA!F14,
IF(AND($F$7="Prakarya dan Kewirausahaan (Budidaya)",$F$8="XII"),BUDIDAYA!J14,
IF(AND($F$7="Prakarya dan Kewirausahaan (Pengolahan)",$F$8="X"),PENGOLAHAN!B14,
IF(AND($F$7="Prakarya dan Kewirausahaan (Pengolahan)",$F$8="XI"),PENGOLAHAN!F14,
IF(AND($F$7="Prakarya dan Kewirausahaan (Pengolahan)",$F$8="XII"),PENGOLAHAN!J14,
IF(AND($F$7="Prakarya dan Kewirausahaan (Rekayasa)",$F$8="X"),REKAYASA!B14,
IF(AND($F$7="Prakarya dan Kewirausahaan (Rekayasa)",$F$8="XI"),REKAYASA!F14,
IF(AND($F$7="Prakarya dan Kewirausahaan (Rekayasa)",$F$8="XII"),REKAYASA!J14,
IF(AND($F$7="Seni Budaya (Musik)",$F$8="X"),MUSIK!B14,
IF(AND($F$7="Seni Budaya (Musik)",$F$8="XI"),MUSIK!F14,
IF(AND($F$7="Seni Budaya (Musik)",$F$8="XII"),MUSIK!J14,
IF(AND($F$7="Seni Budaya (Rupa)",$F$8="X"),RUPA!B14,
IF(AND($F$7="Seni Budaya (Rupa)",$F$8="XI"),RUPA!F14,
IF(AND($F$7="Seni Budaya (Rupa)",$F$8="XII"),RUPA!J14,
IF(AND($F$7="Seni Budaya (Teater)",$F$8="X"),TEATER!B14,
IF(AND($F$7="Seni Budaya (Teater)",$F$8="XI"),TEATER!F14,
IF(AND($F$7="Seni Budaya (Teater)",$F$8="XII"),TEATER!J14,
IF(AND($F$7="Seni Budaya (Tari)",$F$8="X"),TARI!B14,
IF(AND($F$7="Seni Budaya (Tari)",$F$8="XI"),TARI!F14,
IF(AND($F$7="Seni Budaya (Tari)",$F$8="XII"),TARI!J14
))))
)))))))))))))))))))))</f>
        <v>0</v>
      </c>
      <c r="E27" s="190">
        <f>IF($F$7="","",
IF(AND($F$7="Prakarya dan Kewirausahaan (Kerajinan)",$F$8="X"),KERAJINAN!C14,
IF(AND($F$7="Prakarya dan Kewirausahaan (Kerajinan)",$F$8="XI"),KERAJINAN!G14,
IF(AND($F$7="Prakarya dan Kewirausahaan (Kerajinan)",$F$8="XII"),KERAJINAN!K14,
IF(AND($F$7="Prakarya dan Kewirausahaan (Budidaya)",$F$8="X"),BUDIDAYA!C14,
IF(AND($F$7="Prakarya dan Kewirausahaan (Budidaya)",$F$8="XI"),BUDIDAYA!G14,
IF(AND($F$7="Prakarya dan Kewirausahaan (Budidaya)",$F$8="XII"),BUDIDAYA!K14,
IF(AND($F$7="Prakarya dan Kewirausahaan (Pengolahan)",$F$8="X"),PENGOLAHAN!C14,
IF(AND($F$7="Prakarya dan Kewirausahaan (Pengolahan)",$F$8="XI"),PENGOLAHAN!G14,
IF(AND($F$7="Prakarya dan Kewirausahaan (Pengolahan)",$F$8="XII"),PENGOLAHAN!K14,
IF(AND($F$7="Prakarya dan Kewirausahaan (Rekayasa)",$F$8="X"),REKAYASA!C14,
IF(AND($F$7="Prakarya dan Kewirausahaan (Rekayasa)",$F$8="XI"),REKAYASA!G14,
IF(AND($F$7="Prakarya dan Kewirausahaan (Rekayasa)",$F$8="XII"),REKAYASA!K14,
IF(AND($F$7="Seni Budaya (Musik)",$F$8="X"),MUSIK!C14,
IF(AND($F$7="Seni Budaya (Musik)",$F$8="XI"),MUSIK!G14,
IF(AND($F$7="Seni Budaya (Musik)",$F$8="XII"),MUSIK!K14,
IF(AND($F$7="Seni Budaya (Rupa)",$F$8="X"),RUPA!C14,
IF(AND($F$7="Seni Budaya (Rupa)",$F$8="XI"),RUPA!G14,
IF(AND($F$7="Seni Budaya (Rupa)",$F$8="XII"),RUPA!K14,
IF(AND($F$7="Seni Budaya (Teater)",$F$8="X"),TEATER!C14,
IF(AND($F$7="Seni Budaya (Teater)",$F$8="XI"),TEATER!G14,
IF(AND($F$7="Seni Budaya (Teater)",$F$8="XII"),TEATER!K14,
IF(AND($F$7="Seni Budaya (Tari)",$F$8="X"),TARI!C14,
IF(AND($F$7="Seni Budaya (Tari)",$F$8="XI"),TARI!G14,
IF(AND($F$7="Seni Budaya (Tari)",$F$8="XII"),TARI!K14
))))
)))))))))))))))))))))</f>
        <v>0</v>
      </c>
      <c r="F27" s="184">
        <f>IF($F$7="","",
IF(AND($F$7="Prakarya dan Kewirausahaan (Kerajinan)",$F$8="X"),KERAJINAN!D14,
IF(AND($F$7="Prakarya dan Kewirausahaan (Kerajinan)",$F$8="XI"),KERAJINAN!H14,
IF(AND($F$7="Prakarya dan Kewirausahaan (Kerajinan)",$F$8="XII"),KERAJINAN!L14,
IF(AND($F$7="Prakarya dan Kewirausahaan (Budidaya)",$F$8="X"),BUDIDAYA!D14,
IF(AND($F$7="Prakarya dan Kewirausahaan (Budidaya)",$F$8="XI"),BUDIDAYA!H14,
IF(AND($F$7="Prakarya dan Kewirausahaan (Budidaya)",$F$8="XII"),BUDIDAYA!L14,
IF(AND($F$7="Prakarya dan Kewirausahaan (Pengolahan)",$F$8="X"),PENGOLAHAN!D14,
IF(AND($F$7="Prakarya dan Kewirausahaan (Pengolahan)",$F$8="XI"),PENGOLAHAN!H14,
IF(AND($F$7="Prakarya dan Kewirausahaan (Pengolahan)",$F$8="XII"),PENGOLAHAN!L14,
IF(AND($F$7="Prakarya dan Kewirausahaan (Rekayasa)",$F$8="X"),REKAYASA!D14,
IF(AND($F$7="Prakarya dan Kewirausahaan (Rekayasa)",$F$8="XI"),REKAYASA!H14,
IF(AND($F$7="Prakarya dan Kewirausahaan (Rekayasa)",$F$8="XII"),REKAYASA!L14,
IF(AND($F$7="Seni Budaya (Musik)",$F$8="X"),MUSIK!D14,
IF(AND($F$7="Seni Budaya (Musik)",$F$8="XI"),MUSIK!H14,
IF(AND($F$7="Seni Budaya (Musik)",$F$8="XII"),MUSIK!L14,
IF(AND($F$7="Seni Budaya (Rupa)",$F$8="X"),RUPA!D14,
IF(AND($F$7="Seni Budaya (Rupa)",$F$8="XI"),RUPA!H14,
IF(AND($F$7="Seni Budaya (Rupa)",$F$8="XII"),RUPA!L14,
IF(AND($F$7="Seni Budaya (Teater)",$F$8="X"),TEATER!D14,
IF(AND($F$7="Seni Budaya (Teater)",$F$8="XI"),TEATER!H14,
IF(AND($F$7="Seni Budaya (Teater)",$F$8="XII"),TEATER!L14,
IF(AND($F$7="Seni Budaya (Tari)",$F$8="X"),TARI!D14,
IF(AND($F$7="Seni Budaya (Tari)",$F$8="XI"),TARI!H14,
IF(AND($F$7="Seni Budaya (Tari)",$F$8="XII"),TARI!K14
))))
)))))))))))))))))))))</f>
        <v>0</v>
      </c>
      <c r="G27" s="207"/>
      <c r="H27" s="207"/>
      <c r="I27" s="207"/>
      <c r="J27" s="187"/>
      <c r="N27" s="220">
        <v>12</v>
      </c>
      <c r="O27" s="220" t="b">
        <v>0</v>
      </c>
      <c r="P27" s="220">
        <f t="shared" si="5"/>
        <v>0</v>
      </c>
      <c r="Q27" s="220" t="str">
        <f t="shared" si="6"/>
        <v/>
      </c>
      <c r="R27" s="220" t="str">
        <f t="shared" si="7"/>
        <v/>
      </c>
      <c r="S27" s="217" t="str">
        <f t="shared" si="8"/>
        <v/>
      </c>
      <c r="T27" s="220" t="str">
        <f t="shared" si="9"/>
        <v/>
      </c>
      <c r="U27" s="217" t="str">
        <f t="shared" si="10"/>
        <v/>
      </c>
      <c r="V27" s="220" t="str">
        <f t="shared" si="11"/>
        <v/>
      </c>
      <c r="W27" s="220" t="b">
        <v>0</v>
      </c>
      <c r="X27" s="220">
        <f t="shared" si="12"/>
        <v>0</v>
      </c>
      <c r="Y27" s="220" t="str">
        <f t="shared" si="0"/>
        <v/>
      </c>
      <c r="Z27" s="220" t="str">
        <f t="shared" si="1"/>
        <v/>
      </c>
      <c r="AA27" s="217" t="str">
        <f t="shared" si="2"/>
        <v/>
      </c>
      <c r="AB27" s="220" t="str">
        <f t="shared" si="3"/>
        <v/>
      </c>
      <c r="AC27" s="217" t="str">
        <f t="shared" si="4"/>
        <v/>
      </c>
      <c r="AD27" s="220" t="str">
        <f t="shared" si="13"/>
        <v/>
      </c>
    </row>
    <row r="28" spans="2:30" ht="93" customHeight="1" x14ac:dyDescent="0.2">
      <c r="B28" s="183">
        <f t="shared" si="14"/>
        <v>13</v>
      </c>
      <c r="C28" s="183">
        <f>IF($F$7="","",
IF(AND($F$7="Prakarya dan Kewirausahaan (Kerajinan)",$F$8="X"),KERAJINAN!A15,
IF(AND($F$7="Prakarya dan Kewirausahaan (Kerajinan)",$F$8="XI"),KERAJINAN!E15,
IF(AND($F$7="Prakarya dan Kewirausahaan (Kerajinan)",$F$8="XII"),KERAJINAN!I15,
IF(AND($F$7="Prakarya dan Kewirausahaan (Budidaya)",$F$8="X"),BUDIDAYA!A15,
IF(AND($F$7="Prakarya dan Kewirausahaan (Budidaya)",$F$8="XI"),BUDIDAYA!E15,
IF(AND($F$7="Prakarya dan Kewirausahaan (Budidaya)",$F$8="XII"),BUDIDAYA!I15,
IF(AND($F$7="Prakarya dan Kewirausahaan (Pengolahan)",$F$8="X"),PENGOLAHAN!A15,
IF(AND($F$7="Prakarya dan Kewirausahaan (Pengolahan)",$F$8="XI"),PENGOLAHAN!E15,
IF(AND($F$7="Prakarya dan Kewirausahaan (Pengolahan)",$F$8="XII"),PENGOLAHAN!I15,
IF(AND($F$7="Prakarya dan Kewirausahaan (Rekayasa)",$F$8="X"),REKAYASA!A15,
IF(AND($F$7="Prakarya dan Kewirausahaan (Rekayasa)",$F$8="XI"),REKAYASA!E15,
IF(AND($F$7="Prakarya dan Kewirausahaan (Rekayasa)",$F$8="XII"),REKAYASA!I15,
IF(AND($F$7="Seni Budaya (Musik)",$F$8="X"),MUSIK!A15,
IF(AND($F$7="Seni Budaya (Musik)",$F$8="XI"),MUSIK!E15,
IF(AND($F$7="Seni Budaya (Musik)",$F$8="XII"),MUSIK!I15,
IF(AND($F$7="Seni Budaya (Rupa)",$F$8="X"),RUPA!A15,
IF(AND($F$7="Seni Budaya (Rupa)",$F$8="XI"),RUPA!E15,
IF(AND($F$7="Seni Budaya (Rupa)",$F$8="XII"),RUPA!I15,
IF(AND($F$7="Seni Budaya (Teater)",$F$8="X"),TEATER!A15,
IF(AND($F$7="Seni Budaya (Teater)",$F$8="XI"),TEATER!E15,
IF(AND($F$7="Seni Budaya (Teater)",$F$8="XII"),TEATER!I15,
IF(AND($F$7="Seni Budaya (Tari)",$F$8="X"),TARI!A15,
IF(AND($F$7="Seni Budaya (Tari)",$F$8="XI"),TARI!E15,
IF(AND($F$7="Seni Budaya (Tari)",$F$8="XII"),TARI!I15
))))
)))))))))))))))))))))</f>
        <v>0</v>
      </c>
      <c r="D28" s="184">
        <f>IF($F$7="","",
IF(AND($F$7="Prakarya dan Kewirausahaan (Kerajinan)",$F$8="X"),KERAJINAN!B15,
IF(AND($F$7="Prakarya dan Kewirausahaan (Kerajinan)",$F$8="XI"),KERAJINAN!F15,
IF(AND($F$7="Prakarya dan Kewirausahaan (Kerajinan)",$F$8="XII"),KERAJINAN!J15,
IF(AND($F$7="Prakarya dan Kewirausahaan (Budidaya)",$F$8="X"),BUDIDAYA!B15,
IF(AND($F$7="Prakarya dan Kewirausahaan (Budidaya)",$F$8="XI"),BUDIDAYA!F15,
IF(AND($F$7="Prakarya dan Kewirausahaan (Budidaya)",$F$8="XII"),BUDIDAYA!J15,
IF(AND($F$7="Prakarya dan Kewirausahaan (Pengolahan)",$F$8="X"),PENGOLAHAN!B15,
IF(AND($F$7="Prakarya dan Kewirausahaan (Pengolahan)",$F$8="XI"),PENGOLAHAN!F15,
IF(AND($F$7="Prakarya dan Kewirausahaan (Pengolahan)",$F$8="XII"),PENGOLAHAN!J15,
IF(AND($F$7="Prakarya dan Kewirausahaan (Rekayasa)",$F$8="X"),REKAYASA!B15,
IF(AND($F$7="Prakarya dan Kewirausahaan (Rekayasa)",$F$8="XI"),REKAYASA!F15,
IF(AND($F$7="Prakarya dan Kewirausahaan (Rekayasa)",$F$8="XII"),REKAYASA!J15,
IF(AND($F$7="Seni Budaya (Musik)",$F$8="X"),MUSIK!B15,
IF(AND($F$7="Seni Budaya (Musik)",$F$8="XI"),MUSIK!F15,
IF(AND($F$7="Seni Budaya (Musik)",$F$8="XII"),MUSIK!J15,
IF(AND($F$7="Seni Budaya (Rupa)",$F$8="X"),RUPA!B15,
IF(AND($F$7="Seni Budaya (Rupa)",$F$8="XI"),RUPA!F15,
IF(AND($F$7="Seni Budaya (Rupa)",$F$8="XII"),RUPA!J15,
IF(AND($F$7="Seni Budaya (Teater)",$F$8="X"),TEATER!B15,
IF(AND($F$7="Seni Budaya (Teater)",$F$8="XI"),TEATER!F15,
IF(AND($F$7="Seni Budaya (Teater)",$F$8="XII"),TEATER!J15,
IF(AND($F$7="Seni Budaya (Tari)",$F$8="X"),TARI!B15,
IF(AND($F$7="Seni Budaya (Tari)",$F$8="XI"),TARI!F15,
IF(AND($F$7="Seni Budaya (Tari)",$F$8="XII"),TARI!J15
))))
)))))))))))))))))))))</f>
        <v>0</v>
      </c>
      <c r="E28" s="190">
        <f>IF($F$7="","",
IF(AND($F$7="Prakarya dan Kewirausahaan (Kerajinan)",$F$8="X"),KERAJINAN!C15,
IF(AND($F$7="Prakarya dan Kewirausahaan (Kerajinan)",$F$8="XI"),KERAJINAN!G15,
IF(AND($F$7="Prakarya dan Kewirausahaan (Kerajinan)",$F$8="XII"),KERAJINAN!K15,
IF(AND($F$7="Prakarya dan Kewirausahaan (Budidaya)",$F$8="X"),BUDIDAYA!C15,
IF(AND($F$7="Prakarya dan Kewirausahaan (Budidaya)",$F$8="XI"),BUDIDAYA!G15,
IF(AND($F$7="Prakarya dan Kewirausahaan (Budidaya)",$F$8="XII"),BUDIDAYA!K15,
IF(AND($F$7="Prakarya dan Kewirausahaan (Pengolahan)",$F$8="X"),PENGOLAHAN!C15,
IF(AND($F$7="Prakarya dan Kewirausahaan (Pengolahan)",$F$8="XI"),PENGOLAHAN!G15,
IF(AND($F$7="Prakarya dan Kewirausahaan (Pengolahan)",$F$8="XII"),PENGOLAHAN!K15,
IF(AND($F$7="Prakarya dan Kewirausahaan (Rekayasa)",$F$8="X"),REKAYASA!C15,
IF(AND($F$7="Prakarya dan Kewirausahaan (Rekayasa)",$F$8="XI"),REKAYASA!G15,
IF(AND($F$7="Prakarya dan Kewirausahaan (Rekayasa)",$F$8="XII"),REKAYASA!K15,
IF(AND($F$7="Seni Budaya (Musik)",$F$8="X"),MUSIK!C15,
IF(AND($F$7="Seni Budaya (Musik)",$F$8="XI"),MUSIK!G15,
IF(AND($F$7="Seni Budaya (Musik)",$F$8="XII"),MUSIK!K15,
IF(AND($F$7="Seni Budaya (Rupa)",$F$8="X"),RUPA!C15,
IF(AND($F$7="Seni Budaya (Rupa)",$F$8="XI"),RUPA!G15,
IF(AND($F$7="Seni Budaya (Rupa)",$F$8="XII"),RUPA!K15,
IF(AND($F$7="Seni Budaya (Teater)",$F$8="X"),TEATER!C15,
IF(AND($F$7="Seni Budaya (Teater)",$F$8="XI"),TEATER!G15,
IF(AND($F$7="Seni Budaya (Teater)",$F$8="XII"),TEATER!K15,
IF(AND($F$7="Seni Budaya (Tari)",$F$8="X"),TARI!C15,
IF(AND($F$7="Seni Budaya (Tari)",$F$8="XI"),TARI!G15,
IF(AND($F$7="Seni Budaya (Tari)",$F$8="XII"),TARI!K15
))))
)))))))))))))))))))))</f>
        <v>0</v>
      </c>
      <c r="F28" s="184">
        <f>IF($F$7="","",
IF(AND($F$7="Prakarya dan Kewirausahaan (Kerajinan)",$F$8="X"),KERAJINAN!D15,
IF(AND($F$7="Prakarya dan Kewirausahaan (Kerajinan)",$F$8="XI"),KERAJINAN!H15,
IF(AND($F$7="Prakarya dan Kewirausahaan (Kerajinan)",$F$8="XII"),KERAJINAN!L15,
IF(AND($F$7="Prakarya dan Kewirausahaan (Budidaya)",$F$8="X"),BUDIDAYA!D15,
IF(AND($F$7="Prakarya dan Kewirausahaan (Budidaya)",$F$8="XI"),BUDIDAYA!H15,
IF(AND($F$7="Prakarya dan Kewirausahaan (Budidaya)",$F$8="XII"),BUDIDAYA!L15,
IF(AND($F$7="Prakarya dan Kewirausahaan (Pengolahan)",$F$8="X"),PENGOLAHAN!D15,
IF(AND($F$7="Prakarya dan Kewirausahaan (Pengolahan)",$F$8="XI"),PENGOLAHAN!H15,
IF(AND($F$7="Prakarya dan Kewirausahaan (Pengolahan)",$F$8="XII"),PENGOLAHAN!L15,
IF(AND($F$7="Prakarya dan Kewirausahaan (Rekayasa)",$F$8="X"),REKAYASA!D15,
IF(AND($F$7="Prakarya dan Kewirausahaan (Rekayasa)",$F$8="XI"),REKAYASA!H15,
IF(AND($F$7="Prakarya dan Kewirausahaan (Rekayasa)",$F$8="XII"),REKAYASA!L15,
IF(AND($F$7="Seni Budaya (Musik)",$F$8="X"),MUSIK!D15,
IF(AND($F$7="Seni Budaya (Musik)",$F$8="XI"),MUSIK!H15,
IF(AND($F$7="Seni Budaya (Musik)",$F$8="XII"),MUSIK!L15,
IF(AND($F$7="Seni Budaya (Rupa)",$F$8="X"),RUPA!D15,
IF(AND($F$7="Seni Budaya (Rupa)",$F$8="XI"),RUPA!H15,
IF(AND($F$7="Seni Budaya (Rupa)",$F$8="XII"),RUPA!L15,
IF(AND($F$7="Seni Budaya (Teater)",$F$8="X"),TEATER!D15,
IF(AND($F$7="Seni Budaya (Teater)",$F$8="XI"),TEATER!H15,
IF(AND($F$7="Seni Budaya (Teater)",$F$8="XII"),TEATER!L15,
IF(AND($F$7="Seni Budaya (Tari)",$F$8="X"),TARI!D15,
IF(AND($F$7="Seni Budaya (Tari)",$F$8="XI"),TARI!H15,
IF(AND($F$7="Seni Budaya (Tari)",$F$8="XII"),TARI!K15
))))
)))))))))))))))))))))</f>
        <v>0</v>
      </c>
      <c r="G28" s="208"/>
      <c r="H28" s="208"/>
      <c r="I28" s="208"/>
      <c r="J28" s="189"/>
      <c r="N28" s="220">
        <v>13</v>
      </c>
      <c r="O28" s="220" t="b">
        <v>0</v>
      </c>
      <c r="P28" s="220">
        <f t="shared" si="5"/>
        <v>0</v>
      </c>
      <c r="Q28" s="220" t="str">
        <f t="shared" si="6"/>
        <v/>
      </c>
      <c r="R28" s="220" t="str">
        <f t="shared" si="7"/>
        <v/>
      </c>
      <c r="S28" s="217" t="str">
        <f t="shared" si="8"/>
        <v/>
      </c>
      <c r="T28" s="220" t="str">
        <f t="shared" si="9"/>
        <v/>
      </c>
      <c r="U28" s="217" t="str">
        <f t="shared" si="10"/>
        <v/>
      </c>
      <c r="V28" s="220" t="str">
        <f t="shared" si="11"/>
        <v/>
      </c>
      <c r="W28" s="220" t="b">
        <v>0</v>
      </c>
      <c r="X28" s="220">
        <f t="shared" si="12"/>
        <v>0</v>
      </c>
      <c r="Y28" s="220" t="str">
        <f t="shared" si="0"/>
        <v/>
      </c>
      <c r="Z28" s="220" t="str">
        <f t="shared" si="1"/>
        <v/>
      </c>
      <c r="AA28" s="217" t="str">
        <f t="shared" si="2"/>
        <v/>
      </c>
      <c r="AB28" s="220" t="str">
        <f t="shared" si="3"/>
        <v/>
      </c>
      <c r="AC28" s="217" t="str">
        <f t="shared" si="4"/>
        <v/>
      </c>
      <c r="AD28" s="220" t="str">
        <f t="shared" si="13"/>
        <v/>
      </c>
    </row>
    <row r="29" spans="2:30" ht="93" customHeight="1" x14ac:dyDescent="0.2">
      <c r="B29" s="183">
        <f t="shared" si="14"/>
        <v>14</v>
      </c>
      <c r="C29" s="183">
        <f>IF($F$7="","",
IF(AND($F$7="Prakarya dan Kewirausahaan (Kerajinan)",$F$8="X"),KERAJINAN!A16,
IF(AND($F$7="Prakarya dan Kewirausahaan (Kerajinan)",$F$8="XI"),KERAJINAN!E16,
IF(AND($F$7="Prakarya dan Kewirausahaan (Kerajinan)",$F$8="XII"),KERAJINAN!I16,
IF(AND($F$7="Prakarya dan Kewirausahaan (Budidaya)",$F$8="X"),BUDIDAYA!A16,
IF(AND($F$7="Prakarya dan Kewirausahaan (Budidaya)",$F$8="XI"),BUDIDAYA!E16,
IF(AND($F$7="Prakarya dan Kewirausahaan (Budidaya)",$F$8="XII"),BUDIDAYA!I16,
IF(AND($F$7="Prakarya dan Kewirausahaan (Pengolahan)",$F$8="X"),PENGOLAHAN!A16,
IF(AND($F$7="Prakarya dan Kewirausahaan (Pengolahan)",$F$8="XI"),PENGOLAHAN!E16,
IF(AND($F$7="Prakarya dan Kewirausahaan (Pengolahan)",$F$8="XII"),PENGOLAHAN!I16,
IF(AND($F$7="Prakarya dan Kewirausahaan (Rekayasa)",$F$8="X"),REKAYASA!A16,
IF(AND($F$7="Prakarya dan Kewirausahaan (Rekayasa)",$F$8="XI"),REKAYASA!E16,
IF(AND($F$7="Prakarya dan Kewirausahaan (Rekayasa)",$F$8="XII"),REKAYASA!I16,
IF(AND($F$7="Seni Budaya (Musik)",$F$8="X"),MUSIK!A16,
IF(AND($F$7="Seni Budaya (Musik)",$F$8="XI"),MUSIK!E16,
IF(AND($F$7="Seni Budaya (Musik)",$F$8="XII"),MUSIK!I16,
IF(AND($F$7="Seni Budaya (Rupa)",$F$8="X"),RUPA!A16,
IF(AND($F$7="Seni Budaya (Rupa)",$F$8="XI"),RUPA!E16,
IF(AND($F$7="Seni Budaya (Rupa)",$F$8="XII"),RUPA!I16,
IF(AND($F$7="Seni Budaya (Teater)",$F$8="X"),TEATER!A16,
IF(AND($F$7="Seni Budaya (Teater)",$F$8="XI"),TEATER!E16,
IF(AND($F$7="Seni Budaya (Teater)",$F$8="XII"),TEATER!I16,
IF(AND($F$7="Seni Budaya (Tari)",$F$8="X"),TARI!A16,
IF(AND($F$7="Seni Budaya (Tari)",$F$8="XI"),TARI!E16,
IF(AND($F$7="Seni Budaya (Tari)",$F$8="XII"),TARI!I16
))))
)))))))))))))))))))))</f>
        <v>0</v>
      </c>
      <c r="D29" s="184">
        <f>IF($F$7="","",
IF(AND($F$7="Prakarya dan Kewirausahaan (Kerajinan)",$F$8="X"),KERAJINAN!B16,
IF(AND($F$7="Prakarya dan Kewirausahaan (Kerajinan)",$F$8="XI"),KERAJINAN!F16,
IF(AND($F$7="Prakarya dan Kewirausahaan (Kerajinan)",$F$8="XII"),KERAJINAN!J16,
IF(AND($F$7="Prakarya dan Kewirausahaan (Budidaya)",$F$8="X"),BUDIDAYA!B16,
IF(AND($F$7="Prakarya dan Kewirausahaan (Budidaya)",$F$8="XI"),BUDIDAYA!F16,
IF(AND($F$7="Prakarya dan Kewirausahaan (Budidaya)",$F$8="XII"),BUDIDAYA!J16,
IF(AND($F$7="Prakarya dan Kewirausahaan (Pengolahan)",$F$8="X"),PENGOLAHAN!B16,
IF(AND($F$7="Prakarya dan Kewirausahaan (Pengolahan)",$F$8="XI"),PENGOLAHAN!F16,
IF(AND($F$7="Prakarya dan Kewirausahaan (Pengolahan)",$F$8="XII"),PENGOLAHAN!J16,
IF(AND($F$7="Prakarya dan Kewirausahaan (Rekayasa)",$F$8="X"),REKAYASA!B16,
IF(AND($F$7="Prakarya dan Kewirausahaan (Rekayasa)",$F$8="XI"),REKAYASA!F16,
IF(AND($F$7="Prakarya dan Kewirausahaan (Rekayasa)",$F$8="XII"),REKAYASA!J16,
IF(AND($F$7="Seni Budaya (Musik)",$F$8="X"),MUSIK!B16,
IF(AND($F$7="Seni Budaya (Musik)",$F$8="XI"),MUSIK!F16,
IF(AND($F$7="Seni Budaya (Musik)",$F$8="XII"),MUSIK!J16,
IF(AND($F$7="Seni Budaya (Rupa)",$F$8="X"),RUPA!B16,
IF(AND($F$7="Seni Budaya (Rupa)",$F$8="XI"),RUPA!F16,
IF(AND($F$7="Seni Budaya (Rupa)",$F$8="XII"),RUPA!J16,
IF(AND($F$7="Seni Budaya (Teater)",$F$8="X"),TEATER!B16,
IF(AND($F$7="Seni Budaya (Teater)",$F$8="XI"),TEATER!F16,
IF(AND($F$7="Seni Budaya (Teater)",$F$8="XII"),TEATER!J16,
IF(AND($F$7="Seni Budaya (Tari)",$F$8="X"),TARI!B16,
IF(AND($F$7="Seni Budaya (Tari)",$F$8="XI"),TARI!F16,
IF(AND($F$7="Seni Budaya (Tari)",$F$8="XII"),TARI!J16
))))
)))))))))))))))))))))</f>
        <v>0</v>
      </c>
      <c r="E29" s="190">
        <f>IF($F$7="","",
IF(AND($F$7="Prakarya dan Kewirausahaan (Kerajinan)",$F$8="X"),KERAJINAN!C16,
IF(AND($F$7="Prakarya dan Kewirausahaan (Kerajinan)",$F$8="XI"),KERAJINAN!G16,
IF(AND($F$7="Prakarya dan Kewirausahaan (Kerajinan)",$F$8="XII"),KERAJINAN!K16,
IF(AND($F$7="Prakarya dan Kewirausahaan (Budidaya)",$F$8="X"),BUDIDAYA!C16,
IF(AND($F$7="Prakarya dan Kewirausahaan (Budidaya)",$F$8="XI"),BUDIDAYA!G16,
IF(AND($F$7="Prakarya dan Kewirausahaan (Budidaya)",$F$8="XII"),BUDIDAYA!K16,
IF(AND($F$7="Prakarya dan Kewirausahaan (Pengolahan)",$F$8="X"),PENGOLAHAN!C16,
IF(AND($F$7="Prakarya dan Kewirausahaan (Pengolahan)",$F$8="XI"),PENGOLAHAN!G16,
IF(AND($F$7="Prakarya dan Kewirausahaan (Pengolahan)",$F$8="XII"),PENGOLAHAN!K16,
IF(AND($F$7="Prakarya dan Kewirausahaan (Rekayasa)",$F$8="X"),REKAYASA!C16,
IF(AND($F$7="Prakarya dan Kewirausahaan (Rekayasa)",$F$8="XI"),REKAYASA!G16,
IF(AND($F$7="Prakarya dan Kewirausahaan (Rekayasa)",$F$8="XII"),REKAYASA!K16,
IF(AND($F$7="Seni Budaya (Musik)",$F$8="X"),MUSIK!C16,
IF(AND($F$7="Seni Budaya (Musik)",$F$8="XI"),MUSIK!G16,
IF(AND($F$7="Seni Budaya (Musik)",$F$8="XII"),MUSIK!K16,
IF(AND($F$7="Seni Budaya (Rupa)",$F$8="X"),RUPA!C16,
IF(AND($F$7="Seni Budaya (Rupa)",$F$8="XI"),RUPA!G16,
IF(AND($F$7="Seni Budaya (Rupa)",$F$8="XII"),RUPA!K16,
IF(AND($F$7="Seni Budaya (Teater)",$F$8="X"),TEATER!C16,
IF(AND($F$7="Seni Budaya (Teater)",$F$8="XI"),TEATER!G16,
IF(AND($F$7="Seni Budaya (Teater)",$F$8="XII"),TEATER!K16,
IF(AND($F$7="Seni Budaya (Tari)",$F$8="X"),TARI!C16,
IF(AND($F$7="Seni Budaya (Tari)",$F$8="XI"),TARI!G16,
IF(AND($F$7="Seni Budaya (Tari)",$F$8="XII"),TARI!K16
))))
)))))))))))))))))))))</f>
        <v>0</v>
      </c>
      <c r="F29" s="184">
        <f>IF($F$7="","",
IF(AND($F$7="Prakarya dan Kewirausahaan (Kerajinan)",$F$8="X"),KERAJINAN!D16,
IF(AND($F$7="Prakarya dan Kewirausahaan (Kerajinan)",$F$8="XI"),KERAJINAN!H16,
IF(AND($F$7="Prakarya dan Kewirausahaan (Kerajinan)",$F$8="XII"),KERAJINAN!L16,
IF(AND($F$7="Prakarya dan Kewirausahaan (Budidaya)",$F$8="X"),BUDIDAYA!D16,
IF(AND($F$7="Prakarya dan Kewirausahaan (Budidaya)",$F$8="XI"),BUDIDAYA!H16,
IF(AND($F$7="Prakarya dan Kewirausahaan (Budidaya)",$F$8="XII"),BUDIDAYA!L16,
IF(AND($F$7="Prakarya dan Kewirausahaan (Pengolahan)",$F$8="X"),PENGOLAHAN!D16,
IF(AND($F$7="Prakarya dan Kewirausahaan (Pengolahan)",$F$8="XI"),PENGOLAHAN!H16,
IF(AND($F$7="Prakarya dan Kewirausahaan (Pengolahan)",$F$8="XII"),PENGOLAHAN!L16,
IF(AND($F$7="Prakarya dan Kewirausahaan (Rekayasa)",$F$8="X"),REKAYASA!D16,
IF(AND($F$7="Prakarya dan Kewirausahaan (Rekayasa)",$F$8="XI"),REKAYASA!H16,
IF(AND($F$7="Prakarya dan Kewirausahaan (Rekayasa)",$F$8="XII"),REKAYASA!L16,
IF(AND($F$7="Seni Budaya (Musik)",$F$8="X"),MUSIK!D16,
IF(AND($F$7="Seni Budaya (Musik)",$F$8="XI"),MUSIK!H16,
IF(AND($F$7="Seni Budaya (Musik)",$F$8="XII"),MUSIK!L16,
IF(AND($F$7="Seni Budaya (Rupa)",$F$8="X"),RUPA!D16,
IF(AND($F$7="Seni Budaya (Rupa)",$F$8="XI"),RUPA!H16,
IF(AND($F$7="Seni Budaya (Rupa)",$F$8="XII"),RUPA!L16,
IF(AND($F$7="Seni Budaya (Teater)",$F$8="X"),TEATER!D16,
IF(AND($F$7="Seni Budaya (Teater)",$F$8="XI"),TEATER!H16,
IF(AND($F$7="Seni Budaya (Teater)",$F$8="XII"),TEATER!L16,
IF(AND($F$7="Seni Budaya (Tari)",$F$8="X"),TARI!D16,
IF(AND($F$7="Seni Budaya (Tari)",$F$8="XI"),TARI!H16,
IF(AND($F$7="Seni Budaya (Tari)",$F$8="XII"),TARI!K16
))))
)))))))))))))))))))))</f>
        <v>0</v>
      </c>
      <c r="G29" s="207"/>
      <c r="H29" s="207"/>
      <c r="I29" s="207"/>
      <c r="J29" s="187"/>
      <c r="N29" s="220">
        <v>14</v>
      </c>
      <c r="O29" s="220" t="b">
        <v>0</v>
      </c>
      <c r="P29" s="220">
        <f t="shared" si="5"/>
        <v>0</v>
      </c>
      <c r="Q29" s="220" t="str">
        <f t="shared" si="6"/>
        <v/>
      </c>
      <c r="R29" s="220" t="str">
        <f t="shared" si="7"/>
        <v/>
      </c>
      <c r="S29" s="217" t="str">
        <f t="shared" si="8"/>
        <v/>
      </c>
      <c r="T29" s="220" t="str">
        <f t="shared" si="9"/>
        <v/>
      </c>
      <c r="U29" s="217" t="str">
        <f t="shared" si="10"/>
        <v/>
      </c>
      <c r="V29" s="220" t="str">
        <f t="shared" si="11"/>
        <v/>
      </c>
      <c r="W29" s="220" t="b">
        <v>0</v>
      </c>
      <c r="X29" s="220">
        <f t="shared" si="12"/>
        <v>0</v>
      </c>
      <c r="Y29" s="220" t="str">
        <f t="shared" si="0"/>
        <v/>
      </c>
      <c r="Z29" s="220" t="str">
        <f t="shared" si="1"/>
        <v/>
      </c>
      <c r="AA29" s="217" t="str">
        <f t="shared" si="2"/>
        <v/>
      </c>
      <c r="AB29" s="220" t="str">
        <f t="shared" si="3"/>
        <v/>
      </c>
      <c r="AC29" s="217" t="str">
        <f t="shared" si="4"/>
        <v/>
      </c>
      <c r="AD29" s="220" t="str">
        <f t="shared" si="13"/>
        <v/>
      </c>
    </row>
    <row r="30" spans="2:30" ht="93" customHeight="1" x14ac:dyDescent="0.2">
      <c r="B30" s="183">
        <f t="shared" si="14"/>
        <v>15</v>
      </c>
      <c r="C30" s="183">
        <f>IF($F$7="","",
IF(AND($F$7="Prakarya dan Kewirausahaan (Kerajinan)",$F$8="X"),KERAJINAN!A17,
IF(AND($F$7="Prakarya dan Kewirausahaan (Kerajinan)",$F$8="XI"),KERAJINAN!E17,
IF(AND($F$7="Prakarya dan Kewirausahaan (Kerajinan)",$F$8="XII"),KERAJINAN!I17,
IF(AND($F$7="Prakarya dan Kewirausahaan (Budidaya)",$F$8="X"),BUDIDAYA!A17,
IF(AND($F$7="Prakarya dan Kewirausahaan (Budidaya)",$F$8="XI"),BUDIDAYA!E17,
IF(AND($F$7="Prakarya dan Kewirausahaan (Budidaya)",$F$8="XII"),BUDIDAYA!I17,
IF(AND($F$7="Prakarya dan Kewirausahaan (Pengolahan)",$F$8="X"),PENGOLAHAN!A17,
IF(AND($F$7="Prakarya dan Kewirausahaan (Pengolahan)",$F$8="XI"),PENGOLAHAN!E17,
IF(AND($F$7="Prakarya dan Kewirausahaan (Pengolahan)",$F$8="XII"),PENGOLAHAN!I17,
IF(AND($F$7="Prakarya dan Kewirausahaan (Rekayasa)",$F$8="X"),REKAYASA!A17,
IF(AND($F$7="Prakarya dan Kewirausahaan (Rekayasa)",$F$8="XI"),REKAYASA!E17,
IF(AND($F$7="Prakarya dan Kewirausahaan (Rekayasa)",$F$8="XII"),REKAYASA!I17,
IF(AND($F$7="Seni Budaya (Musik)",$F$8="X"),MUSIK!A17,
IF(AND($F$7="Seni Budaya (Musik)",$F$8="XI"),MUSIK!E17,
IF(AND($F$7="Seni Budaya (Musik)",$F$8="XII"),MUSIK!I17,
IF(AND($F$7="Seni Budaya (Rupa)",$F$8="X"),RUPA!A17,
IF(AND($F$7="Seni Budaya (Rupa)",$F$8="XI"),RUPA!E17,
IF(AND($F$7="Seni Budaya (Rupa)",$F$8="XII"),RUPA!I17,
IF(AND($F$7="Seni Budaya (Teater)",$F$8="X"),TEATER!A17,
IF(AND($F$7="Seni Budaya (Teater)",$F$8="XI"),TEATER!E17,
IF(AND($F$7="Seni Budaya (Teater)",$F$8="XII"),TEATER!I17,
IF(AND($F$7="Seni Budaya (Tari)",$F$8="X"),TARI!A17,
IF(AND($F$7="Seni Budaya (Tari)",$F$8="XI"),TARI!E17,
IF(AND($F$7="Seni Budaya (Tari)",$F$8="XII"),TARI!I17
))))
)))))))))))))))))))))</f>
        <v>0</v>
      </c>
      <c r="D30" s="184">
        <f>IF($F$7="","",
IF(AND($F$7="Prakarya dan Kewirausahaan (Kerajinan)",$F$8="X"),KERAJINAN!B17,
IF(AND($F$7="Prakarya dan Kewirausahaan (Kerajinan)",$F$8="XI"),KERAJINAN!F17,
IF(AND($F$7="Prakarya dan Kewirausahaan (Kerajinan)",$F$8="XII"),KERAJINAN!J17,
IF(AND($F$7="Prakarya dan Kewirausahaan (Budidaya)",$F$8="X"),BUDIDAYA!B17,
IF(AND($F$7="Prakarya dan Kewirausahaan (Budidaya)",$F$8="XI"),BUDIDAYA!F17,
IF(AND($F$7="Prakarya dan Kewirausahaan (Budidaya)",$F$8="XII"),BUDIDAYA!J17,
IF(AND($F$7="Prakarya dan Kewirausahaan (Pengolahan)",$F$8="X"),PENGOLAHAN!B17,
IF(AND($F$7="Prakarya dan Kewirausahaan (Pengolahan)",$F$8="XI"),PENGOLAHAN!F17,
IF(AND($F$7="Prakarya dan Kewirausahaan (Pengolahan)",$F$8="XII"),PENGOLAHAN!J17,
IF(AND($F$7="Prakarya dan Kewirausahaan (Rekayasa)",$F$8="X"),REKAYASA!B17,
IF(AND($F$7="Prakarya dan Kewirausahaan (Rekayasa)",$F$8="XI"),REKAYASA!F17,
IF(AND($F$7="Prakarya dan Kewirausahaan (Rekayasa)",$F$8="XII"),REKAYASA!J17,
IF(AND($F$7="Seni Budaya (Musik)",$F$8="X"),MUSIK!B17,
IF(AND($F$7="Seni Budaya (Musik)",$F$8="XI"),MUSIK!F17,
IF(AND($F$7="Seni Budaya (Musik)",$F$8="XII"),MUSIK!J17,
IF(AND($F$7="Seni Budaya (Rupa)",$F$8="X"),RUPA!B17,
IF(AND($F$7="Seni Budaya (Rupa)",$F$8="XI"),RUPA!F17,
IF(AND($F$7="Seni Budaya (Rupa)",$F$8="XII"),RUPA!J17,
IF(AND($F$7="Seni Budaya (Teater)",$F$8="X"),TEATER!B17,
IF(AND($F$7="Seni Budaya (Teater)",$F$8="XI"),TEATER!F17,
IF(AND($F$7="Seni Budaya (Teater)",$F$8="XII"),TEATER!J17,
IF(AND($F$7="Seni Budaya (Tari)",$F$8="X"),TARI!B17,
IF(AND($F$7="Seni Budaya (Tari)",$F$8="XI"),TARI!F17,
IF(AND($F$7="Seni Budaya (Tari)",$F$8="XII"),TARI!J17
))))
)))))))))))))))))))))</f>
        <v>0</v>
      </c>
      <c r="E30" s="190">
        <f>IF($F$7="","",
IF(AND($F$7="Prakarya dan Kewirausahaan (Kerajinan)",$F$8="X"),KERAJINAN!C17,
IF(AND($F$7="Prakarya dan Kewirausahaan (Kerajinan)",$F$8="XI"),KERAJINAN!G17,
IF(AND($F$7="Prakarya dan Kewirausahaan (Kerajinan)",$F$8="XII"),KERAJINAN!K17,
IF(AND($F$7="Prakarya dan Kewirausahaan (Budidaya)",$F$8="X"),BUDIDAYA!C17,
IF(AND($F$7="Prakarya dan Kewirausahaan (Budidaya)",$F$8="XI"),BUDIDAYA!G17,
IF(AND($F$7="Prakarya dan Kewirausahaan (Budidaya)",$F$8="XII"),BUDIDAYA!K17,
IF(AND($F$7="Prakarya dan Kewirausahaan (Pengolahan)",$F$8="X"),PENGOLAHAN!C17,
IF(AND($F$7="Prakarya dan Kewirausahaan (Pengolahan)",$F$8="XI"),PENGOLAHAN!G17,
IF(AND($F$7="Prakarya dan Kewirausahaan (Pengolahan)",$F$8="XII"),PENGOLAHAN!K17,
IF(AND($F$7="Prakarya dan Kewirausahaan (Rekayasa)",$F$8="X"),REKAYASA!C17,
IF(AND($F$7="Prakarya dan Kewirausahaan (Rekayasa)",$F$8="XI"),REKAYASA!G17,
IF(AND($F$7="Prakarya dan Kewirausahaan (Rekayasa)",$F$8="XII"),REKAYASA!K17,
IF(AND($F$7="Seni Budaya (Musik)",$F$8="X"),MUSIK!C17,
IF(AND($F$7="Seni Budaya (Musik)",$F$8="XI"),MUSIK!G17,
IF(AND($F$7="Seni Budaya (Musik)",$F$8="XII"),MUSIK!K17,
IF(AND($F$7="Seni Budaya (Rupa)",$F$8="X"),RUPA!C17,
IF(AND($F$7="Seni Budaya (Rupa)",$F$8="XI"),RUPA!G17,
IF(AND($F$7="Seni Budaya (Rupa)",$F$8="XII"),RUPA!K17,
IF(AND($F$7="Seni Budaya (Teater)",$F$8="X"),TEATER!C17,
IF(AND($F$7="Seni Budaya (Teater)",$F$8="XI"),TEATER!G17,
IF(AND($F$7="Seni Budaya (Teater)",$F$8="XII"),TEATER!K17,
IF(AND($F$7="Seni Budaya (Tari)",$F$8="X"),TARI!C17,
IF(AND($F$7="Seni Budaya (Tari)",$F$8="XI"),TARI!G17,
IF(AND($F$7="Seni Budaya (Tari)",$F$8="XII"),TARI!K17
))))
)))))))))))))))))))))</f>
        <v>0</v>
      </c>
      <c r="F30" s="184">
        <f>IF($F$7="","",
IF(AND($F$7="Prakarya dan Kewirausahaan (Kerajinan)",$F$8="X"),KERAJINAN!D17,
IF(AND($F$7="Prakarya dan Kewirausahaan (Kerajinan)",$F$8="XI"),KERAJINAN!H17,
IF(AND($F$7="Prakarya dan Kewirausahaan (Kerajinan)",$F$8="XII"),KERAJINAN!L17,
IF(AND($F$7="Prakarya dan Kewirausahaan (Budidaya)",$F$8="X"),BUDIDAYA!D17,
IF(AND($F$7="Prakarya dan Kewirausahaan (Budidaya)",$F$8="XI"),BUDIDAYA!H17,
IF(AND($F$7="Prakarya dan Kewirausahaan (Budidaya)",$F$8="XII"),BUDIDAYA!L17,
IF(AND($F$7="Prakarya dan Kewirausahaan (Pengolahan)",$F$8="X"),PENGOLAHAN!D17,
IF(AND($F$7="Prakarya dan Kewirausahaan (Pengolahan)",$F$8="XI"),PENGOLAHAN!H17,
IF(AND($F$7="Prakarya dan Kewirausahaan (Pengolahan)",$F$8="XII"),PENGOLAHAN!L17,
IF(AND($F$7="Prakarya dan Kewirausahaan (Rekayasa)",$F$8="X"),REKAYASA!D17,
IF(AND($F$7="Prakarya dan Kewirausahaan (Rekayasa)",$F$8="XI"),REKAYASA!H17,
IF(AND($F$7="Prakarya dan Kewirausahaan (Rekayasa)",$F$8="XII"),REKAYASA!L17,
IF(AND($F$7="Seni Budaya (Musik)",$F$8="X"),MUSIK!D17,
IF(AND($F$7="Seni Budaya (Musik)",$F$8="XI"),MUSIK!H17,
IF(AND($F$7="Seni Budaya (Musik)",$F$8="XII"),MUSIK!L17,
IF(AND($F$7="Seni Budaya (Rupa)",$F$8="X"),RUPA!D17,
IF(AND($F$7="Seni Budaya (Rupa)",$F$8="XI"),RUPA!H17,
IF(AND($F$7="Seni Budaya (Rupa)",$F$8="XII"),RUPA!L17,
IF(AND($F$7="Seni Budaya (Teater)",$F$8="X"),TEATER!D17,
IF(AND($F$7="Seni Budaya (Teater)",$F$8="XI"),TEATER!H17,
IF(AND($F$7="Seni Budaya (Teater)",$F$8="XII"),TEATER!L17,
IF(AND($F$7="Seni Budaya (Tari)",$F$8="X"),TARI!D17,
IF(AND($F$7="Seni Budaya (Tari)",$F$8="XI"),TARI!H17,
IF(AND($F$7="Seni Budaya (Tari)",$F$8="XII"),TARI!K17
))))
)))))))))))))))))))))</f>
        <v>0</v>
      </c>
      <c r="G30" s="208"/>
      <c r="H30" s="208"/>
      <c r="I30" s="208"/>
      <c r="J30" s="189"/>
      <c r="N30" s="220">
        <v>15</v>
      </c>
      <c r="O30" s="220" t="b">
        <v>0</v>
      </c>
      <c r="P30" s="220">
        <f t="shared" si="5"/>
        <v>0</v>
      </c>
      <c r="Q30" s="220" t="str">
        <f t="shared" si="6"/>
        <v/>
      </c>
      <c r="R30" s="220" t="str">
        <f t="shared" si="7"/>
        <v/>
      </c>
      <c r="S30" s="217" t="str">
        <f t="shared" si="8"/>
        <v/>
      </c>
      <c r="T30" s="220" t="str">
        <f t="shared" si="9"/>
        <v/>
      </c>
      <c r="U30" s="217" t="str">
        <f t="shared" si="10"/>
        <v/>
      </c>
      <c r="V30" s="220" t="str">
        <f t="shared" si="11"/>
        <v/>
      </c>
      <c r="W30" s="220" t="b">
        <v>0</v>
      </c>
      <c r="X30" s="220">
        <f t="shared" si="12"/>
        <v>0</v>
      </c>
      <c r="Y30" s="220" t="str">
        <f t="shared" si="0"/>
        <v/>
      </c>
      <c r="Z30" s="220" t="str">
        <f t="shared" si="1"/>
        <v/>
      </c>
      <c r="AA30" s="217" t="str">
        <f t="shared" si="2"/>
        <v/>
      </c>
      <c r="AB30" s="220" t="str">
        <f t="shared" si="3"/>
        <v/>
      </c>
      <c r="AC30" s="217" t="str">
        <f t="shared" si="4"/>
        <v/>
      </c>
      <c r="AD30" s="220" t="str">
        <f t="shared" si="13"/>
        <v/>
      </c>
    </row>
    <row r="31" spans="2:30" ht="93" customHeight="1" x14ac:dyDescent="0.2">
      <c r="B31" s="183">
        <f t="shared" si="14"/>
        <v>16</v>
      </c>
      <c r="C31" s="183">
        <f>IF($F$7="","",
IF(AND($F$7="Prakarya dan Kewirausahaan (Kerajinan)",$F$8="X"),KERAJINAN!A18,
IF(AND($F$7="Prakarya dan Kewirausahaan (Kerajinan)",$F$8="XI"),KERAJINAN!E18,
IF(AND($F$7="Prakarya dan Kewirausahaan (Kerajinan)",$F$8="XII"),KERAJINAN!I18,
IF(AND($F$7="Prakarya dan Kewirausahaan (Budidaya)",$F$8="X"),BUDIDAYA!A18,
IF(AND($F$7="Prakarya dan Kewirausahaan (Budidaya)",$F$8="XI"),BUDIDAYA!E18,
IF(AND($F$7="Prakarya dan Kewirausahaan (Budidaya)",$F$8="XII"),BUDIDAYA!I18,
IF(AND($F$7="Prakarya dan Kewirausahaan (Pengolahan)",$F$8="X"),PENGOLAHAN!A18,
IF(AND($F$7="Prakarya dan Kewirausahaan (Pengolahan)",$F$8="XI"),PENGOLAHAN!E18,
IF(AND($F$7="Prakarya dan Kewirausahaan (Pengolahan)",$F$8="XII"),PENGOLAHAN!I18,
IF(AND($F$7="Prakarya dan Kewirausahaan (Rekayasa)",$F$8="X"),REKAYASA!A18,
IF(AND($F$7="Prakarya dan Kewirausahaan (Rekayasa)",$F$8="XI"),REKAYASA!E18,
IF(AND($F$7="Prakarya dan Kewirausahaan (Rekayasa)",$F$8="XII"),REKAYASA!I18,
IF(AND($F$7="Seni Budaya (Musik)",$F$8="X"),MUSIK!A18,
IF(AND($F$7="Seni Budaya (Musik)",$F$8="XI"),MUSIK!E18,
IF(AND($F$7="Seni Budaya (Musik)",$F$8="XII"),MUSIK!I18,
IF(AND($F$7="Seni Budaya (Rupa)",$F$8="X"),RUPA!A18,
IF(AND($F$7="Seni Budaya (Rupa)",$F$8="XI"),RUPA!E18,
IF(AND($F$7="Seni Budaya (Rupa)",$F$8="XII"),RUPA!I18,
IF(AND($F$7="Seni Budaya (Teater)",$F$8="X"),TEATER!A18,
IF(AND($F$7="Seni Budaya (Teater)",$F$8="XI"),TEATER!E18,
IF(AND($F$7="Seni Budaya (Teater)",$F$8="XII"),TEATER!I18,
IF(AND($F$7="Seni Budaya (Tari)",$F$8="X"),TARI!A18,
IF(AND($F$7="Seni Budaya (Tari)",$F$8="XI"),TARI!E18,
IF(AND($F$7="Seni Budaya (Tari)",$F$8="XII"),TARI!I18
))))
)))))))))))))))))))))</f>
        <v>0</v>
      </c>
      <c r="D31" s="184">
        <f>IF($F$7="","",
IF(AND($F$7="Prakarya dan Kewirausahaan (Kerajinan)",$F$8="X"),KERAJINAN!B18,
IF(AND($F$7="Prakarya dan Kewirausahaan (Kerajinan)",$F$8="XI"),KERAJINAN!F18,
IF(AND($F$7="Prakarya dan Kewirausahaan (Kerajinan)",$F$8="XII"),KERAJINAN!J18,
IF(AND($F$7="Prakarya dan Kewirausahaan (Budidaya)",$F$8="X"),BUDIDAYA!B18,
IF(AND($F$7="Prakarya dan Kewirausahaan (Budidaya)",$F$8="XI"),BUDIDAYA!F18,
IF(AND($F$7="Prakarya dan Kewirausahaan (Budidaya)",$F$8="XII"),BUDIDAYA!J18,
IF(AND($F$7="Prakarya dan Kewirausahaan (Pengolahan)",$F$8="X"),PENGOLAHAN!B18,
IF(AND($F$7="Prakarya dan Kewirausahaan (Pengolahan)",$F$8="XI"),PENGOLAHAN!F18,
IF(AND($F$7="Prakarya dan Kewirausahaan (Pengolahan)",$F$8="XII"),PENGOLAHAN!J18,
IF(AND($F$7="Prakarya dan Kewirausahaan (Rekayasa)",$F$8="X"),REKAYASA!B18,
IF(AND($F$7="Prakarya dan Kewirausahaan (Rekayasa)",$F$8="XI"),REKAYASA!F18,
IF(AND($F$7="Prakarya dan Kewirausahaan (Rekayasa)",$F$8="XII"),REKAYASA!J18,
IF(AND($F$7="Seni Budaya (Musik)",$F$8="X"),MUSIK!B18,
IF(AND($F$7="Seni Budaya (Musik)",$F$8="XI"),MUSIK!F18,
IF(AND($F$7="Seni Budaya (Musik)",$F$8="XII"),MUSIK!J18,
IF(AND($F$7="Seni Budaya (Rupa)",$F$8="X"),RUPA!B18,
IF(AND($F$7="Seni Budaya (Rupa)",$F$8="XI"),RUPA!F18,
IF(AND($F$7="Seni Budaya (Rupa)",$F$8="XII"),RUPA!J18,
IF(AND($F$7="Seni Budaya (Teater)",$F$8="X"),TEATER!B18,
IF(AND($F$7="Seni Budaya (Teater)",$F$8="XI"),TEATER!F18,
IF(AND($F$7="Seni Budaya (Teater)",$F$8="XII"),TEATER!J18,
IF(AND($F$7="Seni Budaya (Tari)",$F$8="X"),TARI!B18,
IF(AND($F$7="Seni Budaya (Tari)",$F$8="XI"),TARI!F18,
IF(AND($F$7="Seni Budaya (Tari)",$F$8="XII"),TARI!J18
))))
)))))))))))))))))))))</f>
        <v>0</v>
      </c>
      <c r="E31" s="190">
        <f>IF($F$7="","",
IF(AND($F$7="Prakarya dan Kewirausahaan (Kerajinan)",$F$8="X"),KERAJINAN!C18,
IF(AND($F$7="Prakarya dan Kewirausahaan (Kerajinan)",$F$8="XI"),KERAJINAN!G18,
IF(AND($F$7="Prakarya dan Kewirausahaan (Kerajinan)",$F$8="XII"),KERAJINAN!K18,
IF(AND($F$7="Prakarya dan Kewirausahaan (Budidaya)",$F$8="X"),BUDIDAYA!C18,
IF(AND($F$7="Prakarya dan Kewirausahaan (Budidaya)",$F$8="XI"),BUDIDAYA!G18,
IF(AND($F$7="Prakarya dan Kewirausahaan (Budidaya)",$F$8="XII"),BUDIDAYA!K18,
IF(AND($F$7="Prakarya dan Kewirausahaan (Pengolahan)",$F$8="X"),PENGOLAHAN!C18,
IF(AND($F$7="Prakarya dan Kewirausahaan (Pengolahan)",$F$8="XI"),PENGOLAHAN!G18,
IF(AND($F$7="Prakarya dan Kewirausahaan (Pengolahan)",$F$8="XII"),PENGOLAHAN!K18,
IF(AND($F$7="Prakarya dan Kewirausahaan (Rekayasa)",$F$8="X"),REKAYASA!C18,
IF(AND($F$7="Prakarya dan Kewirausahaan (Rekayasa)",$F$8="XI"),REKAYASA!G18,
IF(AND($F$7="Prakarya dan Kewirausahaan (Rekayasa)",$F$8="XII"),REKAYASA!K18,
IF(AND($F$7="Seni Budaya (Musik)",$F$8="X"),MUSIK!C18,
IF(AND($F$7="Seni Budaya (Musik)",$F$8="XI"),MUSIK!G18,
IF(AND($F$7="Seni Budaya (Musik)",$F$8="XII"),MUSIK!K18,
IF(AND($F$7="Seni Budaya (Rupa)",$F$8="X"),RUPA!C18,
IF(AND($F$7="Seni Budaya (Rupa)",$F$8="XI"),RUPA!G18,
IF(AND($F$7="Seni Budaya (Rupa)",$F$8="XII"),RUPA!K18,
IF(AND($F$7="Seni Budaya (Teater)",$F$8="X"),TEATER!C18,
IF(AND($F$7="Seni Budaya (Teater)",$F$8="XI"),TEATER!G18,
IF(AND($F$7="Seni Budaya (Teater)",$F$8="XII"),TEATER!K18,
IF(AND($F$7="Seni Budaya (Tari)",$F$8="X"),TARI!C18,
IF(AND($F$7="Seni Budaya (Tari)",$F$8="XI"),TARI!G18,
IF(AND($F$7="Seni Budaya (Tari)",$F$8="XII"),TARI!K18
))))
)))))))))))))))))))))</f>
        <v>0</v>
      </c>
      <c r="F31" s="184">
        <f>IF($F$7="","",
IF(AND($F$7="Prakarya dan Kewirausahaan (Kerajinan)",$F$8="X"),KERAJINAN!D18,
IF(AND($F$7="Prakarya dan Kewirausahaan (Kerajinan)",$F$8="XI"),KERAJINAN!H18,
IF(AND($F$7="Prakarya dan Kewirausahaan (Kerajinan)",$F$8="XII"),KERAJINAN!L18,
IF(AND($F$7="Prakarya dan Kewirausahaan (Budidaya)",$F$8="X"),BUDIDAYA!D18,
IF(AND($F$7="Prakarya dan Kewirausahaan (Budidaya)",$F$8="XI"),BUDIDAYA!H18,
IF(AND($F$7="Prakarya dan Kewirausahaan (Budidaya)",$F$8="XII"),BUDIDAYA!L18,
IF(AND($F$7="Prakarya dan Kewirausahaan (Pengolahan)",$F$8="X"),PENGOLAHAN!D18,
IF(AND($F$7="Prakarya dan Kewirausahaan (Pengolahan)",$F$8="XI"),PENGOLAHAN!H18,
IF(AND($F$7="Prakarya dan Kewirausahaan (Pengolahan)",$F$8="XII"),PENGOLAHAN!L18,
IF(AND($F$7="Prakarya dan Kewirausahaan (Rekayasa)",$F$8="X"),REKAYASA!D18,
IF(AND($F$7="Prakarya dan Kewirausahaan (Rekayasa)",$F$8="XI"),REKAYASA!H18,
IF(AND($F$7="Prakarya dan Kewirausahaan (Rekayasa)",$F$8="XII"),REKAYASA!L18,
IF(AND($F$7="Seni Budaya (Musik)",$F$8="X"),MUSIK!D18,
IF(AND($F$7="Seni Budaya (Musik)",$F$8="XI"),MUSIK!H18,
IF(AND($F$7="Seni Budaya (Musik)",$F$8="XII"),MUSIK!L18,
IF(AND($F$7="Seni Budaya (Rupa)",$F$8="X"),RUPA!D18,
IF(AND($F$7="Seni Budaya (Rupa)",$F$8="XI"),RUPA!H18,
IF(AND($F$7="Seni Budaya (Rupa)",$F$8="XII"),RUPA!L18,
IF(AND($F$7="Seni Budaya (Teater)",$F$8="X"),TEATER!D18,
IF(AND($F$7="Seni Budaya (Teater)",$F$8="XI"),TEATER!H18,
IF(AND($F$7="Seni Budaya (Teater)",$F$8="XII"),TEATER!L18,
IF(AND($F$7="Seni Budaya (Tari)",$F$8="X"),TARI!D18,
IF(AND($F$7="Seni Budaya (Tari)",$F$8="XI"),TARI!H18,
IF(AND($F$7="Seni Budaya (Tari)",$F$8="XII"),TARI!K18
))))
)))))))))))))))))))))</f>
        <v>0</v>
      </c>
      <c r="G31" s="207"/>
      <c r="H31" s="207"/>
      <c r="I31" s="207"/>
      <c r="J31" s="187"/>
      <c r="N31" s="220">
        <v>16</v>
      </c>
      <c r="O31" s="220" t="b">
        <v>0</v>
      </c>
      <c r="P31" s="220">
        <f t="shared" si="5"/>
        <v>0</v>
      </c>
      <c r="Q31" s="220" t="str">
        <f t="shared" si="6"/>
        <v/>
      </c>
      <c r="R31" s="220" t="str">
        <f t="shared" si="7"/>
        <v/>
      </c>
      <c r="S31" s="217" t="str">
        <f t="shared" si="8"/>
        <v/>
      </c>
      <c r="T31" s="220" t="str">
        <f t="shared" si="9"/>
        <v/>
      </c>
      <c r="U31" s="217" t="str">
        <f t="shared" si="10"/>
        <v/>
      </c>
      <c r="V31" s="220" t="str">
        <f t="shared" si="11"/>
        <v/>
      </c>
      <c r="W31" s="220" t="b">
        <v>0</v>
      </c>
      <c r="X31" s="220">
        <f t="shared" si="12"/>
        <v>0</v>
      </c>
      <c r="Y31" s="220" t="str">
        <f t="shared" si="0"/>
        <v/>
      </c>
      <c r="Z31" s="220" t="str">
        <f t="shared" si="1"/>
        <v/>
      </c>
      <c r="AA31" s="217" t="str">
        <f t="shared" si="2"/>
        <v/>
      </c>
      <c r="AB31" s="220" t="str">
        <f t="shared" si="3"/>
        <v/>
      </c>
      <c r="AC31" s="217" t="str">
        <f t="shared" si="4"/>
        <v/>
      </c>
      <c r="AD31" s="220" t="str">
        <f t="shared" si="13"/>
        <v/>
      </c>
    </row>
    <row r="32" spans="2:30" ht="93" customHeight="1" x14ac:dyDescent="0.2">
      <c r="B32" s="183">
        <f t="shared" si="14"/>
        <v>17</v>
      </c>
      <c r="C32" s="183">
        <f>IF($F$7="","",
IF(AND($F$7="Prakarya dan Kewirausahaan (Kerajinan)",$F$8="X"),KERAJINAN!A19,
IF(AND($F$7="Prakarya dan Kewirausahaan (Kerajinan)",$F$8="XI"),KERAJINAN!E19,
IF(AND($F$7="Prakarya dan Kewirausahaan (Kerajinan)",$F$8="XII"),KERAJINAN!I19,
IF(AND($F$7="Prakarya dan Kewirausahaan (Budidaya)",$F$8="X"),BUDIDAYA!A19,
IF(AND($F$7="Prakarya dan Kewirausahaan (Budidaya)",$F$8="XI"),BUDIDAYA!E19,
IF(AND($F$7="Prakarya dan Kewirausahaan (Budidaya)",$F$8="XII"),BUDIDAYA!I19,
IF(AND($F$7="Prakarya dan Kewirausahaan (Pengolahan)",$F$8="X"),PENGOLAHAN!A19,
IF(AND($F$7="Prakarya dan Kewirausahaan (Pengolahan)",$F$8="XI"),PENGOLAHAN!E19,
IF(AND($F$7="Prakarya dan Kewirausahaan (Pengolahan)",$F$8="XII"),PENGOLAHAN!I19,
IF(AND($F$7="Prakarya dan Kewirausahaan (Rekayasa)",$F$8="X"),REKAYASA!A19,
IF(AND($F$7="Prakarya dan Kewirausahaan (Rekayasa)",$F$8="XI"),REKAYASA!E19,
IF(AND($F$7="Prakarya dan Kewirausahaan (Rekayasa)",$F$8="XII"),REKAYASA!I19,
IF(AND($F$7="Seni Budaya (Musik)",$F$8="X"),MUSIK!A19,
IF(AND($F$7="Seni Budaya (Musik)",$F$8="XI"),MUSIK!E19,
IF(AND($F$7="Seni Budaya (Musik)",$F$8="XII"),MUSIK!I19,
IF(AND($F$7="Seni Budaya (Rupa)",$F$8="X"),RUPA!A19,
IF(AND($F$7="Seni Budaya (Rupa)",$F$8="XI"),RUPA!E19,
IF(AND($F$7="Seni Budaya (Rupa)",$F$8="XII"),RUPA!I19,
IF(AND($F$7="Seni Budaya (Teater)",$F$8="X"),TEATER!A19,
IF(AND($F$7="Seni Budaya (Teater)",$F$8="XI"),TEATER!E19,
IF(AND($F$7="Seni Budaya (Teater)",$F$8="XII"),TEATER!I19,
IF(AND($F$7="Seni Budaya (Tari)",$F$8="X"),TARI!A19,
IF(AND($F$7="Seni Budaya (Tari)",$F$8="XI"),TARI!E19,
IF(AND($F$7="Seni Budaya (Tari)",$F$8="XII"),TARI!I19
))))
)))))))))))))))))))))</f>
        <v>0</v>
      </c>
      <c r="D32" s="184">
        <f>IF($F$7="","",
IF(AND($F$7="Prakarya dan Kewirausahaan (Kerajinan)",$F$8="X"),KERAJINAN!B19,
IF(AND($F$7="Prakarya dan Kewirausahaan (Kerajinan)",$F$8="XI"),KERAJINAN!F19,
IF(AND($F$7="Prakarya dan Kewirausahaan (Kerajinan)",$F$8="XII"),KERAJINAN!J19,
IF(AND($F$7="Prakarya dan Kewirausahaan (Budidaya)",$F$8="X"),BUDIDAYA!B19,
IF(AND($F$7="Prakarya dan Kewirausahaan (Budidaya)",$F$8="XI"),BUDIDAYA!F19,
IF(AND($F$7="Prakarya dan Kewirausahaan (Budidaya)",$F$8="XII"),BUDIDAYA!J19,
IF(AND($F$7="Prakarya dan Kewirausahaan (Pengolahan)",$F$8="X"),PENGOLAHAN!B19,
IF(AND($F$7="Prakarya dan Kewirausahaan (Pengolahan)",$F$8="XI"),PENGOLAHAN!F19,
IF(AND($F$7="Prakarya dan Kewirausahaan (Pengolahan)",$F$8="XII"),PENGOLAHAN!J19,
IF(AND($F$7="Prakarya dan Kewirausahaan (Rekayasa)",$F$8="X"),REKAYASA!B19,
IF(AND($F$7="Prakarya dan Kewirausahaan (Rekayasa)",$F$8="XI"),REKAYASA!F19,
IF(AND($F$7="Prakarya dan Kewirausahaan (Rekayasa)",$F$8="XII"),REKAYASA!J19,
IF(AND($F$7="Seni Budaya (Musik)",$F$8="X"),MUSIK!B19,
IF(AND($F$7="Seni Budaya (Musik)",$F$8="XI"),MUSIK!F19,
IF(AND($F$7="Seni Budaya (Musik)",$F$8="XII"),MUSIK!J19,
IF(AND($F$7="Seni Budaya (Rupa)",$F$8="X"),RUPA!B19,
IF(AND($F$7="Seni Budaya (Rupa)",$F$8="XI"),RUPA!F19,
IF(AND($F$7="Seni Budaya (Rupa)",$F$8="XII"),RUPA!J19,
IF(AND($F$7="Seni Budaya (Teater)",$F$8="X"),TEATER!B19,
IF(AND($F$7="Seni Budaya (Teater)",$F$8="XI"),TEATER!F19,
IF(AND($F$7="Seni Budaya (Teater)",$F$8="XII"),TEATER!J19,
IF(AND($F$7="Seni Budaya (Tari)",$F$8="X"),TARI!B19,
IF(AND($F$7="Seni Budaya (Tari)",$F$8="XI"),TARI!F19,
IF(AND($F$7="Seni Budaya (Tari)",$F$8="XII"),TARI!J19
))))
)))))))))))))))))))))</f>
        <v>0</v>
      </c>
      <c r="E32" s="190">
        <f>IF($F$7="","",
IF(AND($F$7="Prakarya dan Kewirausahaan (Kerajinan)",$F$8="X"),KERAJINAN!C19,
IF(AND($F$7="Prakarya dan Kewirausahaan (Kerajinan)",$F$8="XI"),KERAJINAN!G19,
IF(AND($F$7="Prakarya dan Kewirausahaan (Kerajinan)",$F$8="XII"),KERAJINAN!K19,
IF(AND($F$7="Prakarya dan Kewirausahaan (Budidaya)",$F$8="X"),BUDIDAYA!C19,
IF(AND($F$7="Prakarya dan Kewirausahaan (Budidaya)",$F$8="XI"),BUDIDAYA!G19,
IF(AND($F$7="Prakarya dan Kewirausahaan (Budidaya)",$F$8="XII"),BUDIDAYA!K19,
IF(AND($F$7="Prakarya dan Kewirausahaan (Pengolahan)",$F$8="X"),PENGOLAHAN!C19,
IF(AND($F$7="Prakarya dan Kewirausahaan (Pengolahan)",$F$8="XI"),PENGOLAHAN!G19,
IF(AND($F$7="Prakarya dan Kewirausahaan (Pengolahan)",$F$8="XII"),PENGOLAHAN!K19,
IF(AND($F$7="Prakarya dan Kewirausahaan (Rekayasa)",$F$8="X"),REKAYASA!C19,
IF(AND($F$7="Prakarya dan Kewirausahaan (Rekayasa)",$F$8="XI"),REKAYASA!G19,
IF(AND($F$7="Prakarya dan Kewirausahaan (Rekayasa)",$F$8="XII"),REKAYASA!K19,
IF(AND($F$7="Seni Budaya (Musik)",$F$8="X"),MUSIK!C19,
IF(AND($F$7="Seni Budaya (Musik)",$F$8="XI"),MUSIK!G19,
IF(AND($F$7="Seni Budaya (Musik)",$F$8="XII"),MUSIK!K19,
IF(AND($F$7="Seni Budaya (Rupa)",$F$8="X"),RUPA!C19,
IF(AND($F$7="Seni Budaya (Rupa)",$F$8="XI"),RUPA!G19,
IF(AND($F$7="Seni Budaya (Rupa)",$F$8="XII"),RUPA!K19,
IF(AND($F$7="Seni Budaya (Teater)",$F$8="X"),TEATER!C19,
IF(AND($F$7="Seni Budaya (Teater)",$F$8="XI"),TEATER!G19,
IF(AND($F$7="Seni Budaya (Teater)",$F$8="XII"),TEATER!K19,
IF(AND($F$7="Seni Budaya (Tari)",$F$8="X"),TARI!C19,
IF(AND($F$7="Seni Budaya (Tari)",$F$8="XI"),TARI!G19,
IF(AND($F$7="Seni Budaya (Tari)",$F$8="XII"),TARI!K19
))))
)))))))))))))))))))))</f>
        <v>0</v>
      </c>
      <c r="F32" s="184">
        <f>IF($F$7="","",
IF(AND($F$7="Prakarya dan Kewirausahaan (Kerajinan)",$F$8="X"),KERAJINAN!D19,
IF(AND($F$7="Prakarya dan Kewirausahaan (Kerajinan)",$F$8="XI"),KERAJINAN!H19,
IF(AND($F$7="Prakarya dan Kewirausahaan (Kerajinan)",$F$8="XII"),KERAJINAN!L19,
IF(AND($F$7="Prakarya dan Kewirausahaan (Budidaya)",$F$8="X"),BUDIDAYA!D19,
IF(AND($F$7="Prakarya dan Kewirausahaan (Budidaya)",$F$8="XI"),BUDIDAYA!H19,
IF(AND($F$7="Prakarya dan Kewirausahaan (Budidaya)",$F$8="XII"),BUDIDAYA!L19,
IF(AND($F$7="Prakarya dan Kewirausahaan (Pengolahan)",$F$8="X"),PENGOLAHAN!D19,
IF(AND($F$7="Prakarya dan Kewirausahaan (Pengolahan)",$F$8="XI"),PENGOLAHAN!H19,
IF(AND($F$7="Prakarya dan Kewirausahaan (Pengolahan)",$F$8="XII"),PENGOLAHAN!L19,
IF(AND($F$7="Prakarya dan Kewirausahaan (Rekayasa)",$F$8="X"),REKAYASA!D19,
IF(AND($F$7="Prakarya dan Kewirausahaan (Rekayasa)",$F$8="XI"),REKAYASA!H19,
IF(AND($F$7="Prakarya dan Kewirausahaan (Rekayasa)",$F$8="XII"),REKAYASA!L19,
IF(AND($F$7="Seni Budaya (Musik)",$F$8="X"),MUSIK!D19,
IF(AND($F$7="Seni Budaya (Musik)",$F$8="XI"),MUSIK!H19,
IF(AND($F$7="Seni Budaya (Musik)",$F$8="XII"),MUSIK!L19,
IF(AND($F$7="Seni Budaya (Rupa)",$F$8="X"),RUPA!D19,
IF(AND($F$7="Seni Budaya (Rupa)",$F$8="XI"),RUPA!H19,
IF(AND($F$7="Seni Budaya (Rupa)",$F$8="XII"),RUPA!L19,
IF(AND($F$7="Seni Budaya (Teater)",$F$8="X"),TEATER!D19,
IF(AND($F$7="Seni Budaya (Teater)",$F$8="XI"),TEATER!H19,
IF(AND($F$7="Seni Budaya (Teater)",$F$8="XII"),TEATER!L19,
IF(AND($F$7="Seni Budaya (Tari)",$F$8="X"),TARI!D19,
IF(AND($F$7="Seni Budaya (Tari)",$F$8="XI"),TARI!H19,
IF(AND($F$7="Seni Budaya (Tari)",$F$8="XII"),TARI!K19
))))
)))))))))))))))))))))</f>
        <v>0</v>
      </c>
      <c r="G32" s="208"/>
      <c r="H32" s="208"/>
      <c r="I32" s="208"/>
      <c r="J32" s="189"/>
      <c r="N32" s="220">
        <v>17</v>
      </c>
      <c r="O32" s="220" t="b">
        <v>0</v>
      </c>
      <c r="P32" s="220">
        <f t="shared" si="5"/>
        <v>0</v>
      </c>
      <c r="Q32" s="220" t="str">
        <f t="shared" si="6"/>
        <v/>
      </c>
      <c r="R32" s="220" t="str">
        <f t="shared" si="7"/>
        <v/>
      </c>
      <c r="S32" s="217" t="str">
        <f t="shared" si="8"/>
        <v/>
      </c>
      <c r="T32" s="220" t="str">
        <f t="shared" si="9"/>
        <v/>
      </c>
      <c r="U32" s="217" t="str">
        <f t="shared" si="10"/>
        <v/>
      </c>
      <c r="V32" s="220" t="str">
        <f t="shared" si="11"/>
        <v/>
      </c>
      <c r="W32" s="220" t="b">
        <v>0</v>
      </c>
      <c r="X32" s="220">
        <f t="shared" si="12"/>
        <v>0</v>
      </c>
      <c r="Y32" s="220" t="str">
        <f t="shared" si="0"/>
        <v/>
      </c>
      <c r="Z32" s="220" t="str">
        <f t="shared" si="1"/>
        <v/>
      </c>
      <c r="AA32" s="217" t="str">
        <f t="shared" si="2"/>
        <v/>
      </c>
      <c r="AB32" s="220" t="str">
        <f t="shared" si="3"/>
        <v/>
      </c>
      <c r="AC32" s="217" t="str">
        <f t="shared" si="4"/>
        <v/>
      </c>
      <c r="AD32" s="220" t="str">
        <f t="shared" si="13"/>
        <v/>
      </c>
    </row>
    <row r="33" spans="2:30" ht="93" customHeight="1" x14ac:dyDescent="0.2">
      <c r="B33" s="183">
        <f t="shared" si="14"/>
        <v>18</v>
      </c>
      <c r="C33" s="183">
        <f>IF($F$7="","",
IF(AND($F$7="Prakarya dan Kewirausahaan (Kerajinan)",$F$8="X"),KERAJINAN!A20,
IF(AND($F$7="Prakarya dan Kewirausahaan (Kerajinan)",$F$8="XI"),KERAJINAN!E20,
IF(AND($F$7="Prakarya dan Kewirausahaan (Kerajinan)",$F$8="XII"),KERAJINAN!I20,
IF(AND($F$7="Prakarya dan Kewirausahaan (Budidaya)",$F$8="X"),BUDIDAYA!A20,
IF(AND($F$7="Prakarya dan Kewirausahaan (Budidaya)",$F$8="XI"),BUDIDAYA!E20,
IF(AND($F$7="Prakarya dan Kewirausahaan (Budidaya)",$F$8="XII"),BUDIDAYA!I20,
IF(AND($F$7="Prakarya dan Kewirausahaan (Pengolahan)",$F$8="X"),PENGOLAHAN!A20,
IF(AND($F$7="Prakarya dan Kewirausahaan (Pengolahan)",$F$8="XI"),PENGOLAHAN!E20,
IF(AND($F$7="Prakarya dan Kewirausahaan (Pengolahan)",$F$8="XII"),PENGOLAHAN!I20,
IF(AND($F$7="Prakarya dan Kewirausahaan (Rekayasa)",$F$8="X"),REKAYASA!A20,
IF(AND($F$7="Prakarya dan Kewirausahaan (Rekayasa)",$F$8="XI"),REKAYASA!E20,
IF(AND($F$7="Prakarya dan Kewirausahaan (Rekayasa)",$F$8="XII"),REKAYASA!I20,
IF(AND($F$7="Seni Budaya (Musik)",$F$8="X"),MUSIK!A20,
IF(AND($F$7="Seni Budaya (Musik)",$F$8="XI"),MUSIK!E20,
IF(AND($F$7="Seni Budaya (Musik)",$F$8="XII"),MUSIK!I20,
IF(AND($F$7="Seni Budaya (Rupa)",$F$8="X"),RUPA!A20,
IF(AND($F$7="Seni Budaya (Rupa)",$F$8="XI"),RUPA!E20,
IF(AND($F$7="Seni Budaya (Rupa)",$F$8="XII"),RUPA!I20,
IF(AND($F$7="Seni Budaya (Teater)",$F$8="X"),TEATER!A20,
IF(AND($F$7="Seni Budaya (Teater)",$F$8="XI"),TEATER!E20,
IF(AND($F$7="Seni Budaya (Teater)",$F$8="XII"),TEATER!I20,
IF(AND($F$7="Seni Budaya (Tari)",$F$8="X"),TARI!A20,
IF(AND($F$7="Seni Budaya (Tari)",$F$8="XI"),TARI!E20,
IF(AND($F$7="Seni Budaya (Tari)",$F$8="XII"),TARI!I20
))))
)))))))))))))))))))))</f>
        <v>0</v>
      </c>
      <c r="D33" s="184">
        <f>IF($F$7="","",
IF(AND($F$7="Prakarya dan Kewirausahaan (Kerajinan)",$F$8="X"),KERAJINAN!B20,
IF(AND($F$7="Prakarya dan Kewirausahaan (Kerajinan)",$F$8="XI"),KERAJINAN!F20,
IF(AND($F$7="Prakarya dan Kewirausahaan (Kerajinan)",$F$8="XII"),KERAJINAN!J20,
IF(AND($F$7="Prakarya dan Kewirausahaan (Budidaya)",$F$8="X"),BUDIDAYA!B20,
IF(AND($F$7="Prakarya dan Kewirausahaan (Budidaya)",$F$8="XI"),BUDIDAYA!F20,
IF(AND($F$7="Prakarya dan Kewirausahaan (Budidaya)",$F$8="XII"),BUDIDAYA!J20,
IF(AND($F$7="Prakarya dan Kewirausahaan (Pengolahan)",$F$8="X"),PENGOLAHAN!B20,
IF(AND($F$7="Prakarya dan Kewirausahaan (Pengolahan)",$F$8="XI"),PENGOLAHAN!F20,
IF(AND($F$7="Prakarya dan Kewirausahaan (Pengolahan)",$F$8="XII"),PENGOLAHAN!J20,
IF(AND($F$7="Prakarya dan Kewirausahaan (Rekayasa)",$F$8="X"),REKAYASA!B20,
IF(AND($F$7="Prakarya dan Kewirausahaan (Rekayasa)",$F$8="XI"),REKAYASA!F20,
IF(AND($F$7="Prakarya dan Kewirausahaan (Rekayasa)",$F$8="XII"),REKAYASA!J20,
IF(AND($F$7="Seni Budaya (Musik)",$F$8="X"),MUSIK!B20,
IF(AND($F$7="Seni Budaya (Musik)",$F$8="XI"),MUSIK!F20,
IF(AND($F$7="Seni Budaya (Musik)",$F$8="XII"),MUSIK!J20,
IF(AND($F$7="Seni Budaya (Rupa)",$F$8="X"),RUPA!B20,
IF(AND($F$7="Seni Budaya (Rupa)",$F$8="XI"),RUPA!F20,
IF(AND($F$7="Seni Budaya (Rupa)",$F$8="XII"),RUPA!J20,
IF(AND($F$7="Seni Budaya (Teater)",$F$8="X"),TEATER!B20,
IF(AND($F$7="Seni Budaya (Teater)",$F$8="XI"),TEATER!F20,
IF(AND($F$7="Seni Budaya (Teater)",$F$8="XII"),TEATER!J20,
IF(AND($F$7="Seni Budaya (Tari)",$F$8="X"),TARI!B20,
IF(AND($F$7="Seni Budaya (Tari)",$F$8="XI"),TARI!F20,
IF(AND($F$7="Seni Budaya (Tari)",$F$8="XII"),TARI!J20
))))
)))))))))))))))))))))</f>
        <v>0</v>
      </c>
      <c r="E33" s="190">
        <f>IF($F$7="","",
IF(AND($F$7="Prakarya dan Kewirausahaan (Kerajinan)",$F$8="X"),KERAJINAN!C20,
IF(AND($F$7="Prakarya dan Kewirausahaan (Kerajinan)",$F$8="XI"),KERAJINAN!G20,
IF(AND($F$7="Prakarya dan Kewirausahaan (Kerajinan)",$F$8="XII"),KERAJINAN!K20,
IF(AND($F$7="Prakarya dan Kewirausahaan (Budidaya)",$F$8="X"),BUDIDAYA!C20,
IF(AND($F$7="Prakarya dan Kewirausahaan (Budidaya)",$F$8="XI"),BUDIDAYA!G20,
IF(AND($F$7="Prakarya dan Kewirausahaan (Budidaya)",$F$8="XII"),BUDIDAYA!K20,
IF(AND($F$7="Prakarya dan Kewirausahaan (Pengolahan)",$F$8="X"),PENGOLAHAN!C20,
IF(AND($F$7="Prakarya dan Kewirausahaan (Pengolahan)",$F$8="XI"),PENGOLAHAN!G20,
IF(AND($F$7="Prakarya dan Kewirausahaan (Pengolahan)",$F$8="XII"),PENGOLAHAN!K20,
IF(AND($F$7="Prakarya dan Kewirausahaan (Rekayasa)",$F$8="X"),REKAYASA!C20,
IF(AND($F$7="Prakarya dan Kewirausahaan (Rekayasa)",$F$8="XI"),REKAYASA!G20,
IF(AND($F$7="Prakarya dan Kewirausahaan (Rekayasa)",$F$8="XII"),REKAYASA!K20,
IF(AND($F$7="Seni Budaya (Musik)",$F$8="X"),MUSIK!C20,
IF(AND($F$7="Seni Budaya (Musik)",$F$8="XI"),MUSIK!G20,
IF(AND($F$7="Seni Budaya (Musik)",$F$8="XII"),MUSIK!K20,
IF(AND($F$7="Seni Budaya (Rupa)",$F$8="X"),RUPA!C20,
IF(AND($F$7="Seni Budaya (Rupa)",$F$8="XI"),RUPA!G20,
IF(AND($F$7="Seni Budaya (Rupa)",$F$8="XII"),RUPA!K20,
IF(AND($F$7="Seni Budaya (Teater)",$F$8="X"),TEATER!C20,
IF(AND($F$7="Seni Budaya (Teater)",$F$8="XI"),TEATER!G20,
IF(AND($F$7="Seni Budaya (Teater)",$F$8="XII"),TEATER!K20,
IF(AND($F$7="Seni Budaya (Tari)",$F$8="X"),TARI!C20,
IF(AND($F$7="Seni Budaya (Tari)",$F$8="XI"),TARI!G20,
IF(AND($F$7="Seni Budaya (Tari)",$F$8="XII"),TARI!K20
))))
)))))))))))))))))))))</f>
        <v>0</v>
      </c>
      <c r="F33" s="184">
        <f>IF($F$7="","",
IF(AND($F$7="Prakarya dan Kewirausahaan (Kerajinan)",$F$8="X"),KERAJINAN!D20,
IF(AND($F$7="Prakarya dan Kewirausahaan (Kerajinan)",$F$8="XI"),KERAJINAN!H20,
IF(AND($F$7="Prakarya dan Kewirausahaan (Kerajinan)",$F$8="XII"),KERAJINAN!L20,
IF(AND($F$7="Prakarya dan Kewirausahaan (Budidaya)",$F$8="X"),BUDIDAYA!D20,
IF(AND($F$7="Prakarya dan Kewirausahaan (Budidaya)",$F$8="XI"),BUDIDAYA!H20,
IF(AND($F$7="Prakarya dan Kewirausahaan (Budidaya)",$F$8="XII"),BUDIDAYA!L20,
IF(AND($F$7="Prakarya dan Kewirausahaan (Pengolahan)",$F$8="X"),PENGOLAHAN!D20,
IF(AND($F$7="Prakarya dan Kewirausahaan (Pengolahan)",$F$8="XI"),PENGOLAHAN!H20,
IF(AND($F$7="Prakarya dan Kewirausahaan (Pengolahan)",$F$8="XII"),PENGOLAHAN!L20,
IF(AND($F$7="Prakarya dan Kewirausahaan (Rekayasa)",$F$8="X"),REKAYASA!D20,
IF(AND($F$7="Prakarya dan Kewirausahaan (Rekayasa)",$F$8="XI"),REKAYASA!H20,
IF(AND($F$7="Prakarya dan Kewirausahaan (Rekayasa)",$F$8="XII"),REKAYASA!L20,
IF(AND($F$7="Seni Budaya (Musik)",$F$8="X"),MUSIK!D20,
IF(AND($F$7="Seni Budaya (Musik)",$F$8="XI"),MUSIK!H20,
IF(AND($F$7="Seni Budaya (Musik)",$F$8="XII"),MUSIK!L20,
IF(AND($F$7="Seni Budaya (Rupa)",$F$8="X"),RUPA!D20,
IF(AND($F$7="Seni Budaya (Rupa)",$F$8="XI"),RUPA!H20,
IF(AND($F$7="Seni Budaya (Rupa)",$F$8="XII"),RUPA!L20,
IF(AND($F$7="Seni Budaya (Teater)",$F$8="X"),TEATER!D20,
IF(AND($F$7="Seni Budaya (Teater)",$F$8="XI"),TEATER!H20,
IF(AND($F$7="Seni Budaya (Teater)",$F$8="XII"),TEATER!L20,
IF(AND($F$7="Seni Budaya (Tari)",$F$8="X"),TARI!D20,
IF(AND($F$7="Seni Budaya (Tari)",$F$8="XI"),TARI!H20,
IF(AND($F$7="Seni Budaya (Tari)",$F$8="XII"),TARI!K20
))))
)))))))))))))))))))))</f>
        <v>0</v>
      </c>
      <c r="G33" s="207"/>
      <c r="H33" s="207"/>
      <c r="I33" s="207"/>
      <c r="J33" s="187"/>
      <c r="N33" s="220">
        <v>18</v>
      </c>
      <c r="O33" s="220" t="b">
        <v>0</v>
      </c>
      <c r="P33" s="220">
        <f t="shared" si="5"/>
        <v>0</v>
      </c>
      <c r="Q33" s="220" t="str">
        <f t="shared" si="6"/>
        <v/>
      </c>
      <c r="R33" s="220" t="str">
        <f t="shared" si="7"/>
        <v/>
      </c>
      <c r="S33" s="217" t="str">
        <f t="shared" si="8"/>
        <v/>
      </c>
      <c r="T33" s="220" t="str">
        <f t="shared" si="9"/>
        <v/>
      </c>
      <c r="U33" s="217" t="str">
        <f t="shared" si="10"/>
        <v/>
      </c>
      <c r="V33" s="220" t="str">
        <f t="shared" si="11"/>
        <v/>
      </c>
      <c r="W33" s="220" t="b">
        <v>0</v>
      </c>
      <c r="X33" s="220">
        <f t="shared" si="12"/>
        <v>0</v>
      </c>
      <c r="Y33" s="220" t="str">
        <f t="shared" si="0"/>
        <v/>
      </c>
      <c r="Z33" s="220" t="str">
        <f t="shared" si="1"/>
        <v/>
      </c>
      <c r="AA33" s="217" t="str">
        <f t="shared" si="2"/>
        <v/>
      </c>
      <c r="AB33" s="220" t="str">
        <f t="shared" si="3"/>
        <v/>
      </c>
      <c r="AC33" s="217" t="str">
        <f t="shared" si="4"/>
        <v/>
      </c>
      <c r="AD33" s="220" t="str">
        <f t="shared" si="13"/>
        <v/>
      </c>
    </row>
    <row r="34" spans="2:30" ht="93" customHeight="1" x14ac:dyDescent="0.2">
      <c r="B34" s="183">
        <f t="shared" si="14"/>
        <v>19</v>
      </c>
      <c r="C34" s="183">
        <f>IF($F$7="","",
IF(AND($F$7="Prakarya dan Kewirausahaan (Kerajinan)",$F$8="X"),KERAJINAN!A21,
IF(AND($F$7="Prakarya dan Kewirausahaan (Kerajinan)",$F$8="XI"),KERAJINAN!E21,
IF(AND($F$7="Prakarya dan Kewirausahaan (Kerajinan)",$F$8="XII"),KERAJINAN!I21,
IF(AND($F$7="Prakarya dan Kewirausahaan (Budidaya)",$F$8="X"),BUDIDAYA!A21,
IF(AND($F$7="Prakarya dan Kewirausahaan (Budidaya)",$F$8="XI"),BUDIDAYA!E21,
IF(AND($F$7="Prakarya dan Kewirausahaan (Budidaya)",$F$8="XII"),BUDIDAYA!I21,
IF(AND($F$7="Prakarya dan Kewirausahaan (Pengolahan)",$F$8="X"),PENGOLAHAN!A21,
IF(AND($F$7="Prakarya dan Kewirausahaan (Pengolahan)",$F$8="XI"),PENGOLAHAN!E21,
IF(AND($F$7="Prakarya dan Kewirausahaan (Pengolahan)",$F$8="XII"),PENGOLAHAN!I21,
IF(AND($F$7="Prakarya dan Kewirausahaan (Rekayasa)",$F$8="X"),REKAYASA!A21,
IF(AND($F$7="Prakarya dan Kewirausahaan (Rekayasa)",$F$8="XI"),REKAYASA!E21,
IF(AND($F$7="Prakarya dan Kewirausahaan (Rekayasa)",$F$8="XII"),REKAYASA!I21,
IF(AND($F$7="Seni Budaya (Musik)",$F$8="X"),MUSIK!A21,
IF(AND($F$7="Seni Budaya (Musik)",$F$8="XI"),MUSIK!E21,
IF(AND($F$7="Seni Budaya (Musik)",$F$8="XII"),MUSIK!I21,
IF(AND($F$7="Seni Budaya (Rupa)",$F$8="X"),RUPA!A21,
IF(AND($F$7="Seni Budaya (Rupa)",$F$8="XI"),RUPA!E21,
IF(AND($F$7="Seni Budaya (Rupa)",$F$8="XII"),RUPA!I21,
IF(AND($F$7="Seni Budaya (Teater)",$F$8="X"),TEATER!A21,
IF(AND($F$7="Seni Budaya (Teater)",$F$8="XI"),TEATER!E21,
IF(AND($F$7="Seni Budaya (Teater)",$F$8="XII"),TEATER!I21,
IF(AND($F$7="Seni Budaya (Tari)",$F$8="X"),TARI!A21,
IF(AND($F$7="Seni Budaya (Tari)",$F$8="XI"),TARI!E21,
IF(AND($F$7="Seni Budaya (Tari)",$F$8="XII"),TARI!I21
))))
)))))))))))))))))))))</f>
        <v>0</v>
      </c>
      <c r="D34" s="184">
        <f>IF($F$7="","",
IF(AND($F$7="Prakarya dan Kewirausahaan (Kerajinan)",$F$8="X"),KERAJINAN!B21,
IF(AND($F$7="Prakarya dan Kewirausahaan (Kerajinan)",$F$8="XI"),KERAJINAN!F21,
IF(AND($F$7="Prakarya dan Kewirausahaan (Kerajinan)",$F$8="XII"),KERAJINAN!J21,
IF(AND($F$7="Prakarya dan Kewirausahaan (Budidaya)",$F$8="X"),BUDIDAYA!B21,
IF(AND($F$7="Prakarya dan Kewirausahaan (Budidaya)",$F$8="XI"),BUDIDAYA!F21,
IF(AND($F$7="Prakarya dan Kewirausahaan (Budidaya)",$F$8="XII"),BUDIDAYA!J21,
IF(AND($F$7="Prakarya dan Kewirausahaan (Pengolahan)",$F$8="X"),PENGOLAHAN!B21,
IF(AND($F$7="Prakarya dan Kewirausahaan (Pengolahan)",$F$8="XI"),PENGOLAHAN!F21,
IF(AND($F$7="Prakarya dan Kewirausahaan (Pengolahan)",$F$8="XII"),PENGOLAHAN!J21,
IF(AND($F$7="Prakarya dan Kewirausahaan (Rekayasa)",$F$8="X"),REKAYASA!B21,
IF(AND($F$7="Prakarya dan Kewirausahaan (Rekayasa)",$F$8="XI"),REKAYASA!F21,
IF(AND($F$7="Prakarya dan Kewirausahaan (Rekayasa)",$F$8="XII"),REKAYASA!J21,
IF(AND($F$7="Seni Budaya (Musik)",$F$8="X"),MUSIK!B21,
IF(AND($F$7="Seni Budaya (Musik)",$F$8="XI"),MUSIK!F21,
IF(AND($F$7="Seni Budaya (Musik)",$F$8="XII"),MUSIK!J21,
IF(AND($F$7="Seni Budaya (Rupa)",$F$8="X"),RUPA!B21,
IF(AND($F$7="Seni Budaya (Rupa)",$F$8="XI"),RUPA!F21,
IF(AND($F$7="Seni Budaya (Rupa)",$F$8="XII"),RUPA!J21,
IF(AND($F$7="Seni Budaya (Teater)",$F$8="X"),TEATER!B21,
IF(AND($F$7="Seni Budaya (Teater)",$F$8="XI"),TEATER!F21,
IF(AND($F$7="Seni Budaya (Teater)",$F$8="XII"),TEATER!J21,
IF(AND($F$7="Seni Budaya (Tari)",$F$8="X"),TARI!B21,
IF(AND($F$7="Seni Budaya (Tari)",$F$8="XI"),TARI!F21,
IF(AND($F$7="Seni Budaya (Tari)",$F$8="XII"),TARI!J21
))))
)))))))))))))))))))))</f>
        <v>0</v>
      </c>
      <c r="E34" s="190">
        <f>IF($F$7="","",
IF(AND($F$7="Prakarya dan Kewirausahaan (Kerajinan)",$F$8="X"),KERAJINAN!C21,
IF(AND($F$7="Prakarya dan Kewirausahaan (Kerajinan)",$F$8="XI"),KERAJINAN!G21,
IF(AND($F$7="Prakarya dan Kewirausahaan (Kerajinan)",$F$8="XII"),KERAJINAN!K21,
IF(AND($F$7="Prakarya dan Kewirausahaan (Budidaya)",$F$8="X"),BUDIDAYA!C21,
IF(AND($F$7="Prakarya dan Kewirausahaan (Budidaya)",$F$8="XI"),BUDIDAYA!G21,
IF(AND($F$7="Prakarya dan Kewirausahaan (Budidaya)",$F$8="XII"),BUDIDAYA!K21,
IF(AND($F$7="Prakarya dan Kewirausahaan (Pengolahan)",$F$8="X"),PENGOLAHAN!C21,
IF(AND($F$7="Prakarya dan Kewirausahaan (Pengolahan)",$F$8="XI"),PENGOLAHAN!G21,
IF(AND($F$7="Prakarya dan Kewirausahaan (Pengolahan)",$F$8="XII"),PENGOLAHAN!K21,
IF(AND($F$7="Prakarya dan Kewirausahaan (Rekayasa)",$F$8="X"),REKAYASA!C21,
IF(AND($F$7="Prakarya dan Kewirausahaan (Rekayasa)",$F$8="XI"),REKAYASA!G21,
IF(AND($F$7="Prakarya dan Kewirausahaan (Rekayasa)",$F$8="XII"),REKAYASA!K21,
IF(AND($F$7="Seni Budaya (Musik)",$F$8="X"),MUSIK!C21,
IF(AND($F$7="Seni Budaya (Musik)",$F$8="XI"),MUSIK!G21,
IF(AND($F$7="Seni Budaya (Musik)",$F$8="XII"),MUSIK!K21,
IF(AND($F$7="Seni Budaya (Rupa)",$F$8="X"),RUPA!C21,
IF(AND($F$7="Seni Budaya (Rupa)",$F$8="XI"),RUPA!G21,
IF(AND($F$7="Seni Budaya (Rupa)",$F$8="XII"),RUPA!K21,
IF(AND($F$7="Seni Budaya (Teater)",$F$8="X"),TEATER!C21,
IF(AND($F$7="Seni Budaya (Teater)",$F$8="XI"),TEATER!G21,
IF(AND($F$7="Seni Budaya (Teater)",$F$8="XII"),TEATER!K21,
IF(AND($F$7="Seni Budaya (Tari)",$F$8="X"),TARI!C21,
IF(AND($F$7="Seni Budaya (Tari)",$F$8="XI"),TARI!G21,
IF(AND($F$7="Seni Budaya (Tari)",$F$8="XII"),TARI!K21
))))
)))))))))))))))))))))</f>
        <v>0</v>
      </c>
      <c r="F34" s="184">
        <f>IF($F$7="","",
IF(AND($F$7="Prakarya dan Kewirausahaan (Kerajinan)",$F$8="X"),KERAJINAN!D21,
IF(AND($F$7="Prakarya dan Kewirausahaan (Kerajinan)",$F$8="XI"),KERAJINAN!H21,
IF(AND($F$7="Prakarya dan Kewirausahaan (Kerajinan)",$F$8="XII"),KERAJINAN!L21,
IF(AND($F$7="Prakarya dan Kewirausahaan (Budidaya)",$F$8="X"),BUDIDAYA!D21,
IF(AND($F$7="Prakarya dan Kewirausahaan (Budidaya)",$F$8="XI"),BUDIDAYA!H21,
IF(AND($F$7="Prakarya dan Kewirausahaan (Budidaya)",$F$8="XII"),BUDIDAYA!L21,
IF(AND($F$7="Prakarya dan Kewirausahaan (Pengolahan)",$F$8="X"),PENGOLAHAN!D21,
IF(AND($F$7="Prakarya dan Kewirausahaan (Pengolahan)",$F$8="XI"),PENGOLAHAN!H21,
IF(AND($F$7="Prakarya dan Kewirausahaan (Pengolahan)",$F$8="XII"),PENGOLAHAN!L21,
IF(AND($F$7="Prakarya dan Kewirausahaan (Rekayasa)",$F$8="X"),REKAYASA!D21,
IF(AND($F$7="Prakarya dan Kewirausahaan (Rekayasa)",$F$8="XI"),REKAYASA!H21,
IF(AND($F$7="Prakarya dan Kewirausahaan (Rekayasa)",$F$8="XII"),REKAYASA!L21,
IF(AND($F$7="Seni Budaya (Musik)",$F$8="X"),MUSIK!D21,
IF(AND($F$7="Seni Budaya (Musik)",$F$8="XI"),MUSIK!H21,
IF(AND($F$7="Seni Budaya (Musik)",$F$8="XII"),MUSIK!L21,
IF(AND($F$7="Seni Budaya (Rupa)",$F$8="X"),RUPA!D21,
IF(AND($F$7="Seni Budaya (Rupa)",$F$8="XI"),RUPA!H21,
IF(AND($F$7="Seni Budaya (Rupa)",$F$8="XII"),RUPA!L21,
IF(AND($F$7="Seni Budaya (Teater)",$F$8="X"),TEATER!D21,
IF(AND($F$7="Seni Budaya (Teater)",$F$8="XI"),TEATER!H21,
IF(AND($F$7="Seni Budaya (Teater)",$F$8="XII"),TEATER!L21,
IF(AND($F$7="Seni Budaya (Tari)",$F$8="X"),TARI!D21,
IF(AND($F$7="Seni Budaya (Tari)",$F$8="XI"),TARI!H21,
IF(AND($F$7="Seni Budaya (Tari)",$F$8="XII"),TARI!K21
))))
)))))))))))))))))))))</f>
        <v>0</v>
      </c>
      <c r="G34" s="208"/>
      <c r="H34" s="208"/>
      <c r="I34" s="208"/>
      <c r="J34" s="189"/>
      <c r="N34" s="220">
        <v>19</v>
      </c>
      <c r="O34" s="220" t="b">
        <v>0</v>
      </c>
      <c r="P34" s="220">
        <f t="shared" si="5"/>
        <v>0</v>
      </c>
      <c r="Q34" s="220" t="str">
        <f t="shared" si="6"/>
        <v/>
      </c>
      <c r="R34" s="220" t="str">
        <f t="shared" si="7"/>
        <v/>
      </c>
      <c r="S34" s="217" t="str">
        <f t="shared" si="8"/>
        <v/>
      </c>
      <c r="T34" s="220" t="str">
        <f t="shared" si="9"/>
        <v/>
      </c>
      <c r="U34" s="217" t="str">
        <f t="shared" si="10"/>
        <v/>
      </c>
      <c r="V34" s="220" t="str">
        <f t="shared" si="11"/>
        <v/>
      </c>
      <c r="W34" s="220" t="b">
        <v>0</v>
      </c>
      <c r="X34" s="220">
        <f t="shared" si="12"/>
        <v>0</v>
      </c>
      <c r="Y34" s="220" t="str">
        <f t="shared" si="0"/>
        <v/>
      </c>
      <c r="Z34" s="220" t="str">
        <f t="shared" si="1"/>
        <v/>
      </c>
      <c r="AA34" s="217" t="str">
        <f t="shared" si="2"/>
        <v/>
      </c>
      <c r="AB34" s="220" t="str">
        <f t="shared" si="3"/>
        <v/>
      </c>
      <c r="AC34" s="217" t="str">
        <f t="shared" si="4"/>
        <v/>
      </c>
      <c r="AD34" s="220" t="str">
        <f t="shared" si="13"/>
        <v/>
      </c>
    </row>
    <row r="35" spans="2:30" ht="93" customHeight="1" x14ac:dyDescent="0.2">
      <c r="B35" s="183">
        <f t="shared" si="14"/>
        <v>20</v>
      </c>
      <c r="C35" s="183">
        <f>IF($F$7="","",
IF(AND($F$7="Prakarya dan Kewirausahaan (Kerajinan)",$F$8="X"),KERAJINAN!A22,
IF(AND($F$7="Prakarya dan Kewirausahaan (Kerajinan)",$F$8="XI"),KERAJINAN!E22,
IF(AND($F$7="Prakarya dan Kewirausahaan (Kerajinan)",$F$8="XII"),KERAJINAN!I22,
IF(AND($F$7="Prakarya dan Kewirausahaan (Budidaya)",$F$8="X"),BUDIDAYA!A22,
IF(AND($F$7="Prakarya dan Kewirausahaan (Budidaya)",$F$8="XI"),BUDIDAYA!E22,
IF(AND($F$7="Prakarya dan Kewirausahaan (Budidaya)",$F$8="XII"),BUDIDAYA!I22,
IF(AND($F$7="Prakarya dan Kewirausahaan (Pengolahan)",$F$8="X"),PENGOLAHAN!A22,
IF(AND($F$7="Prakarya dan Kewirausahaan (Pengolahan)",$F$8="XI"),PENGOLAHAN!E22,
IF(AND($F$7="Prakarya dan Kewirausahaan (Pengolahan)",$F$8="XII"),PENGOLAHAN!I22,
IF(AND($F$7="Prakarya dan Kewirausahaan (Rekayasa)",$F$8="X"),REKAYASA!A22,
IF(AND($F$7="Prakarya dan Kewirausahaan (Rekayasa)",$F$8="XI"),REKAYASA!E22,
IF(AND($F$7="Prakarya dan Kewirausahaan (Rekayasa)",$F$8="XII"),REKAYASA!I22,
IF(AND($F$7="Seni Budaya (Musik)",$F$8="X"),MUSIK!A22,
IF(AND($F$7="Seni Budaya (Musik)",$F$8="XI"),MUSIK!E22,
IF(AND($F$7="Seni Budaya (Musik)",$F$8="XII"),MUSIK!I22,
IF(AND($F$7="Seni Budaya (Rupa)",$F$8="X"),RUPA!A22,
IF(AND($F$7="Seni Budaya (Rupa)",$F$8="XI"),RUPA!E22,
IF(AND($F$7="Seni Budaya (Rupa)",$F$8="XII"),RUPA!I22,
IF(AND($F$7="Seni Budaya (Teater)",$F$8="X"),TEATER!A22,
IF(AND($F$7="Seni Budaya (Teater)",$F$8="XI"),TEATER!E22,
IF(AND($F$7="Seni Budaya (Teater)",$F$8="XII"),TEATER!I22,
IF(AND($F$7="Seni Budaya (Tari)",$F$8="X"),TARI!A22,
IF(AND($F$7="Seni Budaya (Tari)",$F$8="XI"),TARI!E22,
IF(AND($F$7="Seni Budaya (Tari)",$F$8="XII"),TARI!I22
))))
)))))))))))))))))))))</f>
        <v>0</v>
      </c>
      <c r="D35" s="184">
        <f>IF($F$7="","",
IF(AND($F$7="Prakarya dan Kewirausahaan (Kerajinan)",$F$8="X"),KERAJINAN!B22,
IF(AND($F$7="Prakarya dan Kewirausahaan (Kerajinan)",$F$8="XI"),KERAJINAN!F22,
IF(AND($F$7="Prakarya dan Kewirausahaan (Kerajinan)",$F$8="XII"),KERAJINAN!J22,
IF(AND($F$7="Prakarya dan Kewirausahaan (Budidaya)",$F$8="X"),BUDIDAYA!B22,
IF(AND($F$7="Prakarya dan Kewirausahaan (Budidaya)",$F$8="XI"),BUDIDAYA!F22,
IF(AND($F$7="Prakarya dan Kewirausahaan (Budidaya)",$F$8="XII"),BUDIDAYA!J22,
IF(AND($F$7="Prakarya dan Kewirausahaan (Pengolahan)",$F$8="X"),PENGOLAHAN!B22,
IF(AND($F$7="Prakarya dan Kewirausahaan (Pengolahan)",$F$8="XI"),PENGOLAHAN!F22,
IF(AND($F$7="Prakarya dan Kewirausahaan (Pengolahan)",$F$8="XII"),PENGOLAHAN!J22,
IF(AND($F$7="Prakarya dan Kewirausahaan (Rekayasa)",$F$8="X"),REKAYASA!B22,
IF(AND($F$7="Prakarya dan Kewirausahaan (Rekayasa)",$F$8="XI"),REKAYASA!F22,
IF(AND($F$7="Prakarya dan Kewirausahaan (Rekayasa)",$F$8="XII"),REKAYASA!J22,
IF(AND($F$7="Seni Budaya (Musik)",$F$8="X"),MUSIK!B22,
IF(AND($F$7="Seni Budaya (Musik)",$F$8="XI"),MUSIK!F22,
IF(AND($F$7="Seni Budaya (Musik)",$F$8="XII"),MUSIK!J22,
IF(AND($F$7="Seni Budaya (Rupa)",$F$8="X"),RUPA!B22,
IF(AND($F$7="Seni Budaya (Rupa)",$F$8="XI"),RUPA!F22,
IF(AND($F$7="Seni Budaya (Rupa)",$F$8="XII"),RUPA!J22,
IF(AND($F$7="Seni Budaya (Teater)",$F$8="X"),TEATER!B22,
IF(AND($F$7="Seni Budaya (Teater)",$F$8="XI"),TEATER!F22,
IF(AND($F$7="Seni Budaya (Teater)",$F$8="XII"),TEATER!J22,
IF(AND($F$7="Seni Budaya (Tari)",$F$8="X"),TARI!B22,
IF(AND($F$7="Seni Budaya (Tari)",$F$8="XI"),TARI!F22,
IF(AND($F$7="Seni Budaya (Tari)",$F$8="XII"),TARI!J22
))))
)))))))))))))))))))))</f>
        <v>0</v>
      </c>
      <c r="E35" s="190">
        <f>IF($F$7="","",
IF(AND($F$7="Prakarya dan Kewirausahaan (Kerajinan)",$F$8="X"),KERAJINAN!C22,
IF(AND($F$7="Prakarya dan Kewirausahaan (Kerajinan)",$F$8="XI"),KERAJINAN!G22,
IF(AND($F$7="Prakarya dan Kewirausahaan (Kerajinan)",$F$8="XII"),KERAJINAN!K22,
IF(AND($F$7="Prakarya dan Kewirausahaan (Budidaya)",$F$8="X"),BUDIDAYA!C22,
IF(AND($F$7="Prakarya dan Kewirausahaan (Budidaya)",$F$8="XI"),BUDIDAYA!G22,
IF(AND($F$7="Prakarya dan Kewirausahaan (Budidaya)",$F$8="XII"),BUDIDAYA!K22,
IF(AND($F$7="Prakarya dan Kewirausahaan (Pengolahan)",$F$8="X"),PENGOLAHAN!C22,
IF(AND($F$7="Prakarya dan Kewirausahaan (Pengolahan)",$F$8="XI"),PENGOLAHAN!G22,
IF(AND($F$7="Prakarya dan Kewirausahaan (Pengolahan)",$F$8="XII"),PENGOLAHAN!K22,
IF(AND($F$7="Prakarya dan Kewirausahaan (Rekayasa)",$F$8="X"),REKAYASA!C22,
IF(AND($F$7="Prakarya dan Kewirausahaan (Rekayasa)",$F$8="XI"),REKAYASA!G22,
IF(AND($F$7="Prakarya dan Kewirausahaan (Rekayasa)",$F$8="XII"),REKAYASA!K22,
IF(AND($F$7="Seni Budaya (Musik)",$F$8="X"),MUSIK!C22,
IF(AND($F$7="Seni Budaya (Musik)",$F$8="XI"),MUSIK!G22,
IF(AND($F$7="Seni Budaya (Musik)",$F$8="XII"),MUSIK!K22,
IF(AND($F$7="Seni Budaya (Rupa)",$F$8="X"),RUPA!C22,
IF(AND($F$7="Seni Budaya (Rupa)",$F$8="XI"),RUPA!G22,
IF(AND($F$7="Seni Budaya (Rupa)",$F$8="XII"),RUPA!K22,
IF(AND($F$7="Seni Budaya (Teater)",$F$8="X"),TEATER!C22,
IF(AND($F$7="Seni Budaya (Teater)",$F$8="XI"),TEATER!G22,
IF(AND($F$7="Seni Budaya (Teater)",$F$8="XII"),TEATER!K22,
IF(AND($F$7="Seni Budaya (Tari)",$F$8="X"),TARI!C22,
IF(AND($F$7="Seni Budaya (Tari)",$F$8="XI"),TARI!G22,
IF(AND($F$7="Seni Budaya (Tari)",$F$8="XII"),TARI!K22
))))
)))))))))))))))))))))</f>
        <v>0</v>
      </c>
      <c r="F35" s="184">
        <f>IF($F$7="","",
IF(AND($F$7="Prakarya dan Kewirausahaan (Kerajinan)",$F$8="X"),KERAJINAN!D22,
IF(AND($F$7="Prakarya dan Kewirausahaan (Kerajinan)",$F$8="XI"),KERAJINAN!H22,
IF(AND($F$7="Prakarya dan Kewirausahaan (Kerajinan)",$F$8="XII"),KERAJINAN!L22,
IF(AND($F$7="Prakarya dan Kewirausahaan (Budidaya)",$F$8="X"),BUDIDAYA!D22,
IF(AND($F$7="Prakarya dan Kewirausahaan (Budidaya)",$F$8="XI"),BUDIDAYA!H22,
IF(AND($F$7="Prakarya dan Kewirausahaan (Budidaya)",$F$8="XII"),BUDIDAYA!L22,
IF(AND($F$7="Prakarya dan Kewirausahaan (Pengolahan)",$F$8="X"),PENGOLAHAN!D22,
IF(AND($F$7="Prakarya dan Kewirausahaan (Pengolahan)",$F$8="XI"),PENGOLAHAN!H22,
IF(AND($F$7="Prakarya dan Kewirausahaan (Pengolahan)",$F$8="XII"),PENGOLAHAN!L22,
IF(AND($F$7="Prakarya dan Kewirausahaan (Rekayasa)",$F$8="X"),REKAYASA!D22,
IF(AND($F$7="Prakarya dan Kewirausahaan (Rekayasa)",$F$8="XI"),REKAYASA!H22,
IF(AND($F$7="Prakarya dan Kewirausahaan (Rekayasa)",$F$8="XII"),REKAYASA!L22,
IF(AND($F$7="Seni Budaya (Musik)",$F$8="X"),MUSIK!D22,
IF(AND($F$7="Seni Budaya (Musik)",$F$8="XI"),MUSIK!H22,
IF(AND($F$7="Seni Budaya (Musik)",$F$8="XII"),MUSIK!L22,
IF(AND($F$7="Seni Budaya (Rupa)",$F$8="X"),RUPA!D22,
IF(AND($F$7="Seni Budaya (Rupa)",$F$8="XI"),RUPA!H22,
IF(AND($F$7="Seni Budaya (Rupa)",$F$8="XII"),RUPA!L22,
IF(AND($F$7="Seni Budaya (Teater)",$F$8="X"),TEATER!D22,
IF(AND($F$7="Seni Budaya (Teater)",$F$8="XI"),TEATER!H22,
IF(AND($F$7="Seni Budaya (Teater)",$F$8="XII"),TEATER!L22,
IF(AND($F$7="Seni Budaya (Tari)",$F$8="X"),TARI!D22,
IF(AND($F$7="Seni Budaya (Tari)",$F$8="XI"),TARI!H22,
IF(AND($F$7="Seni Budaya (Tari)",$F$8="XII"),TARI!K22
))))
)))))))))))))))))))))</f>
        <v>0</v>
      </c>
      <c r="G35" s="207"/>
      <c r="H35" s="207"/>
      <c r="I35" s="207"/>
      <c r="J35" s="187"/>
      <c r="N35" s="220">
        <v>20</v>
      </c>
      <c r="O35" s="220" t="b">
        <v>0</v>
      </c>
      <c r="P35" s="220">
        <f t="shared" si="5"/>
        <v>0</v>
      </c>
      <c r="Q35" s="220" t="str">
        <f t="shared" si="6"/>
        <v/>
      </c>
      <c r="R35" s="220" t="str">
        <f t="shared" si="7"/>
        <v/>
      </c>
      <c r="S35" s="217" t="str">
        <f t="shared" si="8"/>
        <v/>
      </c>
      <c r="T35" s="220" t="str">
        <f t="shared" si="9"/>
        <v/>
      </c>
      <c r="U35" s="217" t="str">
        <f t="shared" si="10"/>
        <v/>
      </c>
      <c r="V35" s="220" t="str">
        <f t="shared" si="11"/>
        <v/>
      </c>
      <c r="W35" s="220" t="b">
        <v>0</v>
      </c>
      <c r="X35" s="220">
        <f t="shared" si="12"/>
        <v>0</v>
      </c>
      <c r="Y35" s="220" t="str">
        <f t="shared" si="0"/>
        <v/>
      </c>
      <c r="Z35" s="220" t="str">
        <f t="shared" si="1"/>
        <v/>
      </c>
      <c r="AA35" s="217" t="str">
        <f t="shared" si="2"/>
        <v/>
      </c>
      <c r="AB35" s="220" t="str">
        <f t="shared" si="3"/>
        <v/>
      </c>
      <c r="AC35" s="217" t="str">
        <f t="shared" si="4"/>
        <v/>
      </c>
      <c r="AD35" s="220" t="str">
        <f t="shared" si="13"/>
        <v/>
      </c>
    </row>
    <row r="36" spans="2:30" ht="93" customHeight="1" x14ac:dyDescent="0.2">
      <c r="B36" s="183">
        <f t="shared" si="14"/>
        <v>21</v>
      </c>
      <c r="C36" s="183">
        <f>IF($F$7="","",
IF(AND($F$7="Prakarya dan Kewirausahaan (Kerajinan)",$F$8="X"),KERAJINAN!A23,
IF(AND($F$7="Prakarya dan Kewirausahaan (Kerajinan)",$F$8="XI"),KERAJINAN!E23,
IF(AND($F$7="Prakarya dan Kewirausahaan (Kerajinan)",$F$8="XII"),KERAJINAN!I23,
IF(AND($F$7="Prakarya dan Kewirausahaan (Budidaya)",$F$8="X"),BUDIDAYA!A23,
IF(AND($F$7="Prakarya dan Kewirausahaan (Budidaya)",$F$8="XI"),BUDIDAYA!E23,
IF(AND($F$7="Prakarya dan Kewirausahaan (Budidaya)",$F$8="XII"),BUDIDAYA!I23,
IF(AND($F$7="Prakarya dan Kewirausahaan (Pengolahan)",$F$8="X"),PENGOLAHAN!A23,
IF(AND($F$7="Prakarya dan Kewirausahaan (Pengolahan)",$F$8="XI"),PENGOLAHAN!E23,
IF(AND($F$7="Prakarya dan Kewirausahaan (Pengolahan)",$F$8="XII"),PENGOLAHAN!I23,
IF(AND($F$7="Prakarya dan Kewirausahaan (Rekayasa)",$F$8="X"),REKAYASA!A23,
IF(AND($F$7="Prakarya dan Kewirausahaan (Rekayasa)",$F$8="XI"),REKAYASA!E23,
IF(AND($F$7="Prakarya dan Kewirausahaan (Rekayasa)",$F$8="XII"),REKAYASA!I23,
IF(AND($F$7="Seni Budaya (Musik)",$F$8="X"),MUSIK!A23,
IF(AND($F$7="Seni Budaya (Musik)",$F$8="XI"),MUSIK!E23,
IF(AND($F$7="Seni Budaya (Musik)",$F$8="XII"),MUSIK!I23,
IF(AND($F$7="Seni Budaya (Rupa)",$F$8="X"),RUPA!A23,
IF(AND($F$7="Seni Budaya (Rupa)",$F$8="XI"),RUPA!E23,
IF(AND($F$7="Seni Budaya (Rupa)",$F$8="XII"),RUPA!I23,
IF(AND($F$7="Seni Budaya (Teater)",$F$8="X"),TEATER!A23,
IF(AND($F$7="Seni Budaya (Teater)",$F$8="XI"),TEATER!E23,
IF(AND($F$7="Seni Budaya (Teater)",$F$8="XII"),TEATER!I23,
IF(AND($F$7="Seni Budaya (Tari)",$F$8="X"),TARI!A23,
IF(AND($F$7="Seni Budaya (Tari)",$F$8="XI"),TARI!E23,
IF(AND($F$7="Seni Budaya (Tari)",$F$8="XII"),TARI!I23
))))
)))))))))))))))))))))</f>
        <v>0</v>
      </c>
      <c r="D36" s="184">
        <f>IF($F$7="","",
IF(AND($F$7="Prakarya dan Kewirausahaan (Kerajinan)",$F$8="X"),KERAJINAN!B23,
IF(AND($F$7="Prakarya dan Kewirausahaan (Kerajinan)",$F$8="XI"),KERAJINAN!F23,
IF(AND($F$7="Prakarya dan Kewirausahaan (Kerajinan)",$F$8="XII"),KERAJINAN!J23,
IF(AND($F$7="Prakarya dan Kewirausahaan (Budidaya)",$F$8="X"),BUDIDAYA!B23,
IF(AND($F$7="Prakarya dan Kewirausahaan (Budidaya)",$F$8="XI"),BUDIDAYA!F23,
IF(AND($F$7="Prakarya dan Kewirausahaan (Budidaya)",$F$8="XII"),BUDIDAYA!J23,
IF(AND($F$7="Prakarya dan Kewirausahaan (Pengolahan)",$F$8="X"),PENGOLAHAN!B23,
IF(AND($F$7="Prakarya dan Kewirausahaan (Pengolahan)",$F$8="XI"),PENGOLAHAN!F23,
IF(AND($F$7="Prakarya dan Kewirausahaan (Pengolahan)",$F$8="XII"),PENGOLAHAN!J23,
IF(AND($F$7="Prakarya dan Kewirausahaan (Rekayasa)",$F$8="X"),REKAYASA!B23,
IF(AND($F$7="Prakarya dan Kewirausahaan (Rekayasa)",$F$8="XI"),REKAYASA!F23,
IF(AND($F$7="Prakarya dan Kewirausahaan (Rekayasa)",$F$8="XII"),REKAYASA!J23,
IF(AND($F$7="Seni Budaya (Musik)",$F$8="X"),MUSIK!B23,
IF(AND($F$7="Seni Budaya (Musik)",$F$8="XI"),MUSIK!F23,
IF(AND($F$7="Seni Budaya (Musik)",$F$8="XII"),MUSIK!J23,
IF(AND($F$7="Seni Budaya (Rupa)",$F$8="X"),RUPA!B23,
IF(AND($F$7="Seni Budaya (Rupa)",$F$8="XI"),RUPA!F23,
IF(AND($F$7="Seni Budaya (Rupa)",$F$8="XII"),RUPA!J23,
IF(AND($F$7="Seni Budaya (Teater)",$F$8="X"),TEATER!B23,
IF(AND($F$7="Seni Budaya (Teater)",$F$8="XI"),TEATER!F23,
IF(AND($F$7="Seni Budaya (Teater)",$F$8="XII"),TEATER!J23,
IF(AND($F$7="Seni Budaya (Tari)",$F$8="X"),TARI!B23,
IF(AND($F$7="Seni Budaya (Tari)",$F$8="XI"),TARI!F23,
IF(AND($F$7="Seni Budaya (Tari)",$F$8="XII"),TARI!J23
))))
)))))))))))))))))))))</f>
        <v>0</v>
      </c>
      <c r="E36" s="190">
        <f>IF($F$7="","",
IF(AND($F$7="Prakarya dan Kewirausahaan (Kerajinan)",$F$8="X"),KERAJINAN!C23,
IF(AND($F$7="Prakarya dan Kewirausahaan (Kerajinan)",$F$8="XI"),KERAJINAN!G23,
IF(AND($F$7="Prakarya dan Kewirausahaan (Kerajinan)",$F$8="XII"),KERAJINAN!K23,
IF(AND($F$7="Prakarya dan Kewirausahaan (Budidaya)",$F$8="X"),BUDIDAYA!C23,
IF(AND($F$7="Prakarya dan Kewirausahaan (Budidaya)",$F$8="XI"),BUDIDAYA!G23,
IF(AND($F$7="Prakarya dan Kewirausahaan (Budidaya)",$F$8="XII"),BUDIDAYA!K23,
IF(AND($F$7="Prakarya dan Kewirausahaan (Pengolahan)",$F$8="X"),PENGOLAHAN!C23,
IF(AND($F$7="Prakarya dan Kewirausahaan (Pengolahan)",$F$8="XI"),PENGOLAHAN!G23,
IF(AND($F$7="Prakarya dan Kewirausahaan (Pengolahan)",$F$8="XII"),PENGOLAHAN!K23,
IF(AND($F$7="Prakarya dan Kewirausahaan (Rekayasa)",$F$8="X"),REKAYASA!C23,
IF(AND($F$7="Prakarya dan Kewirausahaan (Rekayasa)",$F$8="XI"),REKAYASA!G23,
IF(AND($F$7="Prakarya dan Kewirausahaan (Rekayasa)",$F$8="XII"),REKAYASA!K23,
IF(AND($F$7="Seni Budaya (Musik)",$F$8="X"),MUSIK!C23,
IF(AND($F$7="Seni Budaya (Musik)",$F$8="XI"),MUSIK!G23,
IF(AND($F$7="Seni Budaya (Musik)",$F$8="XII"),MUSIK!K23,
IF(AND($F$7="Seni Budaya (Rupa)",$F$8="X"),RUPA!C23,
IF(AND($F$7="Seni Budaya (Rupa)",$F$8="XI"),RUPA!G23,
IF(AND($F$7="Seni Budaya (Rupa)",$F$8="XII"),RUPA!K23,
IF(AND($F$7="Seni Budaya (Teater)",$F$8="X"),TEATER!C23,
IF(AND($F$7="Seni Budaya (Teater)",$F$8="XI"),TEATER!G23,
IF(AND($F$7="Seni Budaya (Teater)",$F$8="XII"),TEATER!K23,
IF(AND($F$7="Seni Budaya (Tari)",$F$8="X"),TARI!C23,
IF(AND($F$7="Seni Budaya (Tari)",$F$8="XI"),TARI!G23,
IF(AND($F$7="Seni Budaya (Tari)",$F$8="XII"),TARI!K23
))))
)))))))))))))))))))))</f>
        <v>0</v>
      </c>
      <c r="F36" s="184">
        <f>IF($F$7="","",
IF(AND($F$7="Prakarya dan Kewirausahaan (Kerajinan)",$F$8="X"),KERAJINAN!D23,
IF(AND($F$7="Prakarya dan Kewirausahaan (Kerajinan)",$F$8="XI"),KERAJINAN!H23,
IF(AND($F$7="Prakarya dan Kewirausahaan (Kerajinan)",$F$8="XII"),KERAJINAN!L23,
IF(AND($F$7="Prakarya dan Kewirausahaan (Budidaya)",$F$8="X"),BUDIDAYA!D23,
IF(AND($F$7="Prakarya dan Kewirausahaan (Budidaya)",$F$8="XI"),BUDIDAYA!H23,
IF(AND($F$7="Prakarya dan Kewirausahaan (Budidaya)",$F$8="XII"),BUDIDAYA!L23,
IF(AND($F$7="Prakarya dan Kewirausahaan (Pengolahan)",$F$8="X"),PENGOLAHAN!D23,
IF(AND($F$7="Prakarya dan Kewirausahaan (Pengolahan)",$F$8="XI"),PENGOLAHAN!H23,
IF(AND($F$7="Prakarya dan Kewirausahaan (Pengolahan)",$F$8="XII"),PENGOLAHAN!L23,
IF(AND($F$7="Prakarya dan Kewirausahaan (Rekayasa)",$F$8="X"),REKAYASA!D23,
IF(AND($F$7="Prakarya dan Kewirausahaan (Rekayasa)",$F$8="XI"),REKAYASA!H23,
IF(AND($F$7="Prakarya dan Kewirausahaan (Rekayasa)",$F$8="XII"),REKAYASA!L23,
IF(AND($F$7="Seni Budaya (Musik)",$F$8="X"),MUSIK!D23,
IF(AND($F$7="Seni Budaya (Musik)",$F$8="XI"),MUSIK!H23,
IF(AND($F$7="Seni Budaya (Musik)",$F$8="XII"),MUSIK!L23,
IF(AND($F$7="Seni Budaya (Rupa)",$F$8="X"),RUPA!D23,
IF(AND($F$7="Seni Budaya (Rupa)",$F$8="XI"),RUPA!H23,
IF(AND($F$7="Seni Budaya (Rupa)",$F$8="XII"),RUPA!L23,
IF(AND($F$7="Seni Budaya (Teater)",$F$8="X"),TEATER!D23,
IF(AND($F$7="Seni Budaya (Teater)",$F$8="XI"),TEATER!H23,
IF(AND($F$7="Seni Budaya (Teater)",$F$8="XII"),TEATER!L23,
IF(AND($F$7="Seni Budaya (Tari)",$F$8="X"),TARI!D23,
IF(AND($F$7="Seni Budaya (Tari)",$F$8="XI"),TARI!H23,
IF(AND($F$7="Seni Budaya (Tari)",$F$8="XII"),TARI!K23
))))
)))))))))))))))))))))</f>
        <v>0</v>
      </c>
      <c r="G36" s="208"/>
      <c r="H36" s="208"/>
      <c r="I36" s="208"/>
      <c r="J36" s="189"/>
      <c r="N36" s="220">
        <v>21</v>
      </c>
      <c r="O36" s="220" t="b">
        <v>0</v>
      </c>
      <c r="P36" s="220">
        <f t="shared" si="5"/>
        <v>0</v>
      </c>
      <c r="Q36" s="220" t="str">
        <f t="shared" si="6"/>
        <v/>
      </c>
      <c r="R36" s="220" t="str">
        <f t="shared" si="7"/>
        <v/>
      </c>
      <c r="S36" s="217" t="str">
        <f t="shared" si="8"/>
        <v/>
      </c>
      <c r="T36" s="220" t="str">
        <f t="shared" si="9"/>
        <v/>
      </c>
      <c r="U36" s="217" t="str">
        <f t="shared" si="10"/>
        <v/>
      </c>
      <c r="V36" s="220" t="str">
        <f t="shared" si="11"/>
        <v/>
      </c>
      <c r="W36" s="220" t="b">
        <v>0</v>
      </c>
      <c r="X36" s="220">
        <f t="shared" si="12"/>
        <v>0</v>
      </c>
      <c r="Y36" s="220" t="str">
        <f t="shared" si="0"/>
        <v/>
      </c>
      <c r="Z36" s="220" t="str">
        <f t="shared" si="1"/>
        <v/>
      </c>
      <c r="AA36" s="217" t="str">
        <f t="shared" si="2"/>
        <v/>
      </c>
      <c r="AB36" s="220" t="str">
        <f t="shared" si="3"/>
        <v/>
      </c>
      <c r="AC36" s="217" t="str">
        <f t="shared" si="4"/>
        <v/>
      </c>
      <c r="AD36" s="220" t="str">
        <f t="shared" si="13"/>
        <v/>
      </c>
    </row>
    <row r="37" spans="2:30" ht="93" customHeight="1" x14ac:dyDescent="0.2">
      <c r="B37" s="183">
        <f t="shared" si="14"/>
        <v>22</v>
      </c>
      <c r="C37" s="183">
        <f>IF($F$7="","",
IF(AND($F$7="Prakarya dan Kewirausahaan (Kerajinan)",$F$8="X"),KERAJINAN!A24,
IF(AND($F$7="Prakarya dan Kewirausahaan (Kerajinan)",$F$8="XI"),KERAJINAN!E24,
IF(AND($F$7="Prakarya dan Kewirausahaan (Kerajinan)",$F$8="XII"),KERAJINAN!I24,
IF(AND($F$7="Prakarya dan Kewirausahaan (Budidaya)",$F$8="X"),BUDIDAYA!A24,
IF(AND($F$7="Prakarya dan Kewirausahaan (Budidaya)",$F$8="XI"),BUDIDAYA!E24,
IF(AND($F$7="Prakarya dan Kewirausahaan (Budidaya)",$F$8="XII"),BUDIDAYA!I24,
IF(AND($F$7="Prakarya dan Kewirausahaan (Pengolahan)",$F$8="X"),PENGOLAHAN!A24,
IF(AND($F$7="Prakarya dan Kewirausahaan (Pengolahan)",$F$8="XI"),PENGOLAHAN!E24,
IF(AND($F$7="Prakarya dan Kewirausahaan (Pengolahan)",$F$8="XII"),PENGOLAHAN!I24,
IF(AND($F$7="Prakarya dan Kewirausahaan (Rekayasa)",$F$8="X"),REKAYASA!A24,
IF(AND($F$7="Prakarya dan Kewirausahaan (Rekayasa)",$F$8="XI"),REKAYASA!E24,
IF(AND($F$7="Prakarya dan Kewirausahaan (Rekayasa)",$F$8="XII"),REKAYASA!I24,
IF(AND($F$7="Seni Budaya (Musik)",$F$8="X"),MUSIK!A24,
IF(AND($F$7="Seni Budaya (Musik)",$F$8="XI"),MUSIK!E24,
IF(AND($F$7="Seni Budaya (Musik)",$F$8="XII"),MUSIK!I24,
IF(AND($F$7="Seni Budaya (Rupa)",$F$8="X"),RUPA!A24,
IF(AND($F$7="Seni Budaya (Rupa)",$F$8="XI"),RUPA!E24,
IF(AND($F$7="Seni Budaya (Rupa)",$F$8="XII"),RUPA!I24,
IF(AND($F$7="Seni Budaya (Teater)",$F$8="X"),TEATER!A24,
IF(AND($F$7="Seni Budaya (Teater)",$F$8="XI"),TEATER!E24,
IF(AND($F$7="Seni Budaya (Teater)",$F$8="XII"),TEATER!I24,
IF(AND($F$7="Seni Budaya (Tari)",$F$8="X"),TARI!A24,
IF(AND($F$7="Seni Budaya (Tari)",$F$8="XI"),TARI!E24,
IF(AND($F$7="Seni Budaya (Tari)",$F$8="XII"),TARI!I24
))))
)))))))))))))))))))))</f>
        <v>0</v>
      </c>
      <c r="D37" s="184">
        <f>IF($F$7="","",
IF(AND($F$7="Prakarya dan Kewirausahaan (Kerajinan)",$F$8="X"),KERAJINAN!B24,
IF(AND($F$7="Prakarya dan Kewirausahaan (Kerajinan)",$F$8="XI"),KERAJINAN!F24,
IF(AND($F$7="Prakarya dan Kewirausahaan (Kerajinan)",$F$8="XII"),KERAJINAN!J24,
IF(AND($F$7="Prakarya dan Kewirausahaan (Budidaya)",$F$8="X"),BUDIDAYA!B24,
IF(AND($F$7="Prakarya dan Kewirausahaan (Budidaya)",$F$8="XI"),BUDIDAYA!F24,
IF(AND($F$7="Prakarya dan Kewirausahaan (Budidaya)",$F$8="XII"),BUDIDAYA!J24,
IF(AND($F$7="Prakarya dan Kewirausahaan (Pengolahan)",$F$8="X"),PENGOLAHAN!B24,
IF(AND($F$7="Prakarya dan Kewirausahaan (Pengolahan)",$F$8="XI"),PENGOLAHAN!F24,
IF(AND($F$7="Prakarya dan Kewirausahaan (Pengolahan)",$F$8="XII"),PENGOLAHAN!J24,
IF(AND($F$7="Prakarya dan Kewirausahaan (Rekayasa)",$F$8="X"),REKAYASA!B24,
IF(AND($F$7="Prakarya dan Kewirausahaan (Rekayasa)",$F$8="XI"),REKAYASA!F24,
IF(AND($F$7="Prakarya dan Kewirausahaan (Rekayasa)",$F$8="XII"),REKAYASA!J24,
IF(AND($F$7="Seni Budaya (Musik)",$F$8="X"),MUSIK!B24,
IF(AND($F$7="Seni Budaya (Musik)",$F$8="XI"),MUSIK!F24,
IF(AND($F$7="Seni Budaya (Musik)",$F$8="XII"),MUSIK!J24,
IF(AND($F$7="Seni Budaya (Rupa)",$F$8="X"),RUPA!B24,
IF(AND($F$7="Seni Budaya (Rupa)",$F$8="XI"),RUPA!F24,
IF(AND($F$7="Seni Budaya (Rupa)",$F$8="XII"),RUPA!J24,
IF(AND($F$7="Seni Budaya (Teater)",$F$8="X"),TEATER!B24,
IF(AND($F$7="Seni Budaya (Teater)",$F$8="XI"),TEATER!F24,
IF(AND($F$7="Seni Budaya (Teater)",$F$8="XII"),TEATER!J24,
IF(AND($F$7="Seni Budaya (Tari)",$F$8="X"),TARI!B24,
IF(AND($F$7="Seni Budaya (Tari)",$F$8="XI"),TARI!F24,
IF(AND($F$7="Seni Budaya (Tari)",$F$8="XII"),TARI!J24
))))
)))))))))))))))))))))</f>
        <v>0</v>
      </c>
      <c r="E37" s="190">
        <f>IF($F$7="","",
IF(AND($F$7="Prakarya dan Kewirausahaan (Kerajinan)",$F$8="X"),KERAJINAN!C24,
IF(AND($F$7="Prakarya dan Kewirausahaan (Kerajinan)",$F$8="XI"),KERAJINAN!G24,
IF(AND($F$7="Prakarya dan Kewirausahaan (Kerajinan)",$F$8="XII"),KERAJINAN!K24,
IF(AND($F$7="Prakarya dan Kewirausahaan (Budidaya)",$F$8="X"),BUDIDAYA!C24,
IF(AND($F$7="Prakarya dan Kewirausahaan (Budidaya)",$F$8="XI"),BUDIDAYA!G24,
IF(AND($F$7="Prakarya dan Kewirausahaan (Budidaya)",$F$8="XII"),BUDIDAYA!K24,
IF(AND($F$7="Prakarya dan Kewirausahaan (Pengolahan)",$F$8="X"),PENGOLAHAN!C24,
IF(AND($F$7="Prakarya dan Kewirausahaan (Pengolahan)",$F$8="XI"),PENGOLAHAN!G24,
IF(AND($F$7="Prakarya dan Kewirausahaan (Pengolahan)",$F$8="XII"),PENGOLAHAN!K24,
IF(AND($F$7="Prakarya dan Kewirausahaan (Rekayasa)",$F$8="X"),REKAYASA!C24,
IF(AND($F$7="Prakarya dan Kewirausahaan (Rekayasa)",$F$8="XI"),REKAYASA!G24,
IF(AND($F$7="Prakarya dan Kewirausahaan (Rekayasa)",$F$8="XII"),REKAYASA!K24,
IF(AND($F$7="Seni Budaya (Musik)",$F$8="X"),MUSIK!C24,
IF(AND($F$7="Seni Budaya (Musik)",$F$8="XI"),MUSIK!G24,
IF(AND($F$7="Seni Budaya (Musik)",$F$8="XII"),MUSIK!K24,
IF(AND($F$7="Seni Budaya (Rupa)",$F$8="X"),RUPA!C24,
IF(AND($F$7="Seni Budaya (Rupa)",$F$8="XI"),RUPA!G24,
IF(AND($F$7="Seni Budaya (Rupa)",$F$8="XII"),RUPA!K24,
IF(AND($F$7="Seni Budaya (Teater)",$F$8="X"),TEATER!C24,
IF(AND($F$7="Seni Budaya (Teater)",$F$8="XI"),TEATER!G24,
IF(AND($F$7="Seni Budaya (Teater)",$F$8="XII"),TEATER!K24,
IF(AND($F$7="Seni Budaya (Tari)",$F$8="X"),TARI!C24,
IF(AND($F$7="Seni Budaya (Tari)",$F$8="XI"),TARI!G24,
IF(AND($F$7="Seni Budaya (Tari)",$F$8="XII"),TARI!K24
))))
)))))))))))))))))))))</f>
        <v>0</v>
      </c>
      <c r="F37" s="184">
        <f>IF($F$7="","",
IF(AND($F$7="Prakarya dan Kewirausahaan (Kerajinan)",$F$8="X"),KERAJINAN!D24,
IF(AND($F$7="Prakarya dan Kewirausahaan (Kerajinan)",$F$8="XI"),KERAJINAN!H24,
IF(AND($F$7="Prakarya dan Kewirausahaan (Kerajinan)",$F$8="XII"),KERAJINAN!L24,
IF(AND($F$7="Prakarya dan Kewirausahaan (Budidaya)",$F$8="X"),BUDIDAYA!D24,
IF(AND($F$7="Prakarya dan Kewirausahaan (Budidaya)",$F$8="XI"),BUDIDAYA!H24,
IF(AND($F$7="Prakarya dan Kewirausahaan (Budidaya)",$F$8="XII"),BUDIDAYA!L24,
IF(AND($F$7="Prakarya dan Kewirausahaan (Pengolahan)",$F$8="X"),PENGOLAHAN!D24,
IF(AND($F$7="Prakarya dan Kewirausahaan (Pengolahan)",$F$8="XI"),PENGOLAHAN!H24,
IF(AND($F$7="Prakarya dan Kewirausahaan (Pengolahan)",$F$8="XII"),PENGOLAHAN!L24,
IF(AND($F$7="Prakarya dan Kewirausahaan (Rekayasa)",$F$8="X"),REKAYASA!D24,
IF(AND($F$7="Prakarya dan Kewirausahaan (Rekayasa)",$F$8="XI"),REKAYASA!H24,
IF(AND($F$7="Prakarya dan Kewirausahaan (Rekayasa)",$F$8="XII"),REKAYASA!L24,
IF(AND($F$7="Seni Budaya (Musik)",$F$8="X"),MUSIK!D24,
IF(AND($F$7="Seni Budaya (Musik)",$F$8="XI"),MUSIK!H24,
IF(AND($F$7="Seni Budaya (Musik)",$F$8="XII"),MUSIK!L24,
IF(AND($F$7="Seni Budaya (Rupa)",$F$8="X"),RUPA!D24,
IF(AND($F$7="Seni Budaya (Rupa)",$F$8="XI"),RUPA!H24,
IF(AND($F$7="Seni Budaya (Rupa)",$F$8="XII"),RUPA!L24,
IF(AND($F$7="Seni Budaya (Teater)",$F$8="X"),TEATER!D24,
IF(AND($F$7="Seni Budaya (Teater)",$F$8="XI"),TEATER!H24,
IF(AND($F$7="Seni Budaya (Teater)",$F$8="XII"),TEATER!L24,
IF(AND($F$7="Seni Budaya (Tari)",$F$8="X"),TARI!D24,
IF(AND($F$7="Seni Budaya (Tari)",$F$8="XI"),TARI!H24,
IF(AND($F$7="Seni Budaya (Tari)",$F$8="XII"),TARI!K24
))))
)))))))))))))))))))))</f>
        <v>0</v>
      </c>
      <c r="G37" s="207"/>
      <c r="H37" s="207"/>
      <c r="I37" s="207"/>
      <c r="J37" s="187"/>
      <c r="N37" s="220">
        <v>22</v>
      </c>
      <c r="O37" s="220" t="b">
        <v>0</v>
      </c>
      <c r="P37" s="220">
        <f t="shared" si="5"/>
        <v>0</v>
      </c>
      <c r="Q37" s="220" t="str">
        <f t="shared" si="6"/>
        <v/>
      </c>
      <c r="R37" s="220" t="str">
        <f t="shared" si="7"/>
        <v/>
      </c>
      <c r="S37" s="217" t="str">
        <f t="shared" si="8"/>
        <v/>
      </c>
      <c r="T37" s="220" t="str">
        <f t="shared" si="9"/>
        <v/>
      </c>
      <c r="U37" s="217" t="str">
        <f t="shared" si="10"/>
        <v/>
      </c>
      <c r="V37" s="220" t="str">
        <f t="shared" si="11"/>
        <v/>
      </c>
      <c r="W37" s="220" t="b">
        <v>0</v>
      </c>
      <c r="X37" s="220">
        <f t="shared" si="12"/>
        <v>0</v>
      </c>
      <c r="Y37" s="220" t="str">
        <f t="shared" si="0"/>
        <v/>
      </c>
      <c r="Z37" s="220" t="str">
        <f t="shared" si="1"/>
        <v/>
      </c>
      <c r="AA37" s="217" t="str">
        <f t="shared" si="2"/>
        <v/>
      </c>
      <c r="AB37" s="220" t="str">
        <f t="shared" si="3"/>
        <v/>
      </c>
      <c r="AC37" s="217" t="str">
        <f t="shared" si="4"/>
        <v/>
      </c>
      <c r="AD37" s="220" t="str">
        <f t="shared" si="13"/>
        <v/>
      </c>
    </row>
    <row r="38" spans="2:30" ht="93" customHeight="1" x14ac:dyDescent="0.2">
      <c r="B38" s="183">
        <f t="shared" si="14"/>
        <v>23</v>
      </c>
      <c r="C38" s="183">
        <f>IF($F$7="","",
IF(AND($F$7="Prakarya dan Kewirausahaan (Kerajinan)",$F$8="X"),KERAJINAN!A25,
IF(AND($F$7="Prakarya dan Kewirausahaan (Kerajinan)",$F$8="XI"),KERAJINAN!E25,
IF(AND($F$7="Prakarya dan Kewirausahaan (Kerajinan)",$F$8="XII"),KERAJINAN!I25,
IF(AND($F$7="Prakarya dan Kewirausahaan (Budidaya)",$F$8="X"),BUDIDAYA!A25,
IF(AND($F$7="Prakarya dan Kewirausahaan (Budidaya)",$F$8="XI"),BUDIDAYA!E25,
IF(AND($F$7="Prakarya dan Kewirausahaan (Budidaya)",$F$8="XII"),BUDIDAYA!I25,
IF(AND($F$7="Prakarya dan Kewirausahaan (Pengolahan)",$F$8="X"),PENGOLAHAN!A25,
IF(AND($F$7="Prakarya dan Kewirausahaan (Pengolahan)",$F$8="XI"),PENGOLAHAN!E25,
IF(AND($F$7="Prakarya dan Kewirausahaan (Pengolahan)",$F$8="XII"),PENGOLAHAN!I25,
IF(AND($F$7="Prakarya dan Kewirausahaan (Rekayasa)",$F$8="X"),REKAYASA!A25,
IF(AND($F$7="Prakarya dan Kewirausahaan (Rekayasa)",$F$8="XI"),REKAYASA!E25,
IF(AND($F$7="Prakarya dan Kewirausahaan (Rekayasa)",$F$8="XII"),REKAYASA!I25,
IF(AND($F$7="Seni Budaya (Musik)",$F$8="X"),MUSIK!A25,
IF(AND($F$7="Seni Budaya (Musik)",$F$8="XI"),MUSIK!E25,
IF(AND($F$7="Seni Budaya (Musik)",$F$8="XII"),MUSIK!I25,
IF(AND($F$7="Seni Budaya (Rupa)",$F$8="X"),RUPA!A25,
IF(AND($F$7="Seni Budaya (Rupa)",$F$8="XI"),RUPA!E25,
IF(AND($F$7="Seni Budaya (Rupa)",$F$8="XII"),RUPA!I25,
IF(AND($F$7="Seni Budaya (Teater)",$F$8="X"),TEATER!A25,
IF(AND($F$7="Seni Budaya (Teater)",$F$8="XI"),TEATER!E25,
IF(AND($F$7="Seni Budaya (Teater)",$F$8="XII"),TEATER!I25,
IF(AND($F$7="Seni Budaya (Tari)",$F$8="X"),TARI!A25,
IF(AND($F$7="Seni Budaya (Tari)",$F$8="XI"),TARI!E25,
IF(AND($F$7="Seni Budaya (Tari)",$F$8="XII"),TARI!I25
))))
)))))))))))))))))))))</f>
        <v>0</v>
      </c>
      <c r="D38" s="184">
        <f>IF($F$7="","",
IF(AND($F$7="Prakarya dan Kewirausahaan (Kerajinan)",$F$8="X"),KERAJINAN!B25,
IF(AND($F$7="Prakarya dan Kewirausahaan (Kerajinan)",$F$8="XI"),KERAJINAN!F25,
IF(AND($F$7="Prakarya dan Kewirausahaan (Kerajinan)",$F$8="XII"),KERAJINAN!J25,
IF(AND($F$7="Prakarya dan Kewirausahaan (Budidaya)",$F$8="X"),BUDIDAYA!B25,
IF(AND($F$7="Prakarya dan Kewirausahaan (Budidaya)",$F$8="XI"),BUDIDAYA!F25,
IF(AND($F$7="Prakarya dan Kewirausahaan (Budidaya)",$F$8="XII"),BUDIDAYA!J25,
IF(AND($F$7="Prakarya dan Kewirausahaan (Pengolahan)",$F$8="X"),PENGOLAHAN!B25,
IF(AND($F$7="Prakarya dan Kewirausahaan (Pengolahan)",$F$8="XI"),PENGOLAHAN!F25,
IF(AND($F$7="Prakarya dan Kewirausahaan (Pengolahan)",$F$8="XII"),PENGOLAHAN!J25,
IF(AND($F$7="Prakarya dan Kewirausahaan (Rekayasa)",$F$8="X"),REKAYASA!B25,
IF(AND($F$7="Prakarya dan Kewirausahaan (Rekayasa)",$F$8="XI"),REKAYASA!F25,
IF(AND($F$7="Prakarya dan Kewirausahaan (Rekayasa)",$F$8="XII"),REKAYASA!J25,
IF(AND($F$7="Seni Budaya (Musik)",$F$8="X"),MUSIK!B25,
IF(AND($F$7="Seni Budaya (Musik)",$F$8="XI"),MUSIK!F25,
IF(AND($F$7="Seni Budaya (Musik)",$F$8="XII"),MUSIK!J25,
IF(AND($F$7="Seni Budaya (Rupa)",$F$8="X"),RUPA!B25,
IF(AND($F$7="Seni Budaya (Rupa)",$F$8="XI"),RUPA!F25,
IF(AND($F$7="Seni Budaya (Rupa)",$F$8="XII"),RUPA!J25,
IF(AND($F$7="Seni Budaya (Teater)",$F$8="X"),TEATER!B25,
IF(AND($F$7="Seni Budaya (Teater)",$F$8="XI"),TEATER!F25,
IF(AND($F$7="Seni Budaya (Teater)",$F$8="XII"),TEATER!J25,
IF(AND($F$7="Seni Budaya (Tari)",$F$8="X"),TARI!B25,
IF(AND($F$7="Seni Budaya (Tari)",$F$8="XI"),TARI!F25,
IF(AND($F$7="Seni Budaya (Tari)",$F$8="XII"),TARI!J25
))))
)))))))))))))))))))))</f>
        <v>0</v>
      </c>
      <c r="E38" s="190">
        <f>IF($F$7="","",
IF(AND($F$7="Prakarya dan Kewirausahaan (Kerajinan)",$F$8="X"),KERAJINAN!C25,
IF(AND($F$7="Prakarya dan Kewirausahaan (Kerajinan)",$F$8="XI"),KERAJINAN!G25,
IF(AND($F$7="Prakarya dan Kewirausahaan (Kerajinan)",$F$8="XII"),KERAJINAN!K25,
IF(AND($F$7="Prakarya dan Kewirausahaan (Budidaya)",$F$8="X"),BUDIDAYA!C25,
IF(AND($F$7="Prakarya dan Kewirausahaan (Budidaya)",$F$8="XI"),BUDIDAYA!G25,
IF(AND($F$7="Prakarya dan Kewirausahaan (Budidaya)",$F$8="XII"),BUDIDAYA!K25,
IF(AND($F$7="Prakarya dan Kewirausahaan (Pengolahan)",$F$8="X"),PENGOLAHAN!C25,
IF(AND($F$7="Prakarya dan Kewirausahaan (Pengolahan)",$F$8="XI"),PENGOLAHAN!G25,
IF(AND($F$7="Prakarya dan Kewirausahaan (Pengolahan)",$F$8="XII"),PENGOLAHAN!K25,
IF(AND($F$7="Prakarya dan Kewirausahaan (Rekayasa)",$F$8="X"),REKAYASA!C25,
IF(AND($F$7="Prakarya dan Kewirausahaan (Rekayasa)",$F$8="XI"),REKAYASA!G25,
IF(AND($F$7="Prakarya dan Kewirausahaan (Rekayasa)",$F$8="XII"),REKAYASA!K25,
IF(AND($F$7="Seni Budaya (Musik)",$F$8="X"),MUSIK!C25,
IF(AND($F$7="Seni Budaya (Musik)",$F$8="XI"),MUSIK!G25,
IF(AND($F$7="Seni Budaya (Musik)",$F$8="XII"),MUSIK!K25,
IF(AND($F$7="Seni Budaya (Rupa)",$F$8="X"),RUPA!C25,
IF(AND($F$7="Seni Budaya (Rupa)",$F$8="XI"),RUPA!G25,
IF(AND($F$7="Seni Budaya (Rupa)",$F$8="XII"),RUPA!K25,
IF(AND($F$7="Seni Budaya (Teater)",$F$8="X"),TEATER!C25,
IF(AND($F$7="Seni Budaya (Teater)",$F$8="XI"),TEATER!G25,
IF(AND($F$7="Seni Budaya (Teater)",$F$8="XII"),TEATER!K25,
IF(AND($F$7="Seni Budaya (Tari)",$F$8="X"),TARI!C25,
IF(AND($F$7="Seni Budaya (Tari)",$F$8="XI"),TARI!G25,
IF(AND($F$7="Seni Budaya (Tari)",$F$8="XII"),TARI!K25
))))
)))))))))))))))))))))</f>
        <v>0</v>
      </c>
      <c r="F38" s="184">
        <f>IF($F$7="","",
IF(AND($F$7="Prakarya dan Kewirausahaan (Kerajinan)",$F$8="X"),KERAJINAN!D25,
IF(AND($F$7="Prakarya dan Kewirausahaan (Kerajinan)",$F$8="XI"),KERAJINAN!H25,
IF(AND($F$7="Prakarya dan Kewirausahaan (Kerajinan)",$F$8="XII"),KERAJINAN!L25,
IF(AND($F$7="Prakarya dan Kewirausahaan (Budidaya)",$F$8="X"),BUDIDAYA!D25,
IF(AND($F$7="Prakarya dan Kewirausahaan (Budidaya)",$F$8="XI"),BUDIDAYA!H25,
IF(AND($F$7="Prakarya dan Kewirausahaan (Budidaya)",$F$8="XII"),BUDIDAYA!L25,
IF(AND($F$7="Prakarya dan Kewirausahaan (Pengolahan)",$F$8="X"),PENGOLAHAN!D25,
IF(AND($F$7="Prakarya dan Kewirausahaan (Pengolahan)",$F$8="XI"),PENGOLAHAN!H25,
IF(AND($F$7="Prakarya dan Kewirausahaan (Pengolahan)",$F$8="XII"),PENGOLAHAN!L25,
IF(AND($F$7="Prakarya dan Kewirausahaan (Rekayasa)",$F$8="X"),REKAYASA!D25,
IF(AND($F$7="Prakarya dan Kewirausahaan (Rekayasa)",$F$8="XI"),REKAYASA!H25,
IF(AND($F$7="Prakarya dan Kewirausahaan (Rekayasa)",$F$8="XII"),REKAYASA!L25,
IF(AND($F$7="Seni Budaya (Musik)",$F$8="X"),MUSIK!D25,
IF(AND($F$7="Seni Budaya (Musik)",$F$8="XI"),MUSIK!H25,
IF(AND($F$7="Seni Budaya (Musik)",$F$8="XII"),MUSIK!L25,
IF(AND($F$7="Seni Budaya (Rupa)",$F$8="X"),RUPA!D25,
IF(AND($F$7="Seni Budaya (Rupa)",$F$8="XI"),RUPA!H25,
IF(AND($F$7="Seni Budaya (Rupa)",$F$8="XII"),RUPA!L25,
IF(AND($F$7="Seni Budaya (Teater)",$F$8="X"),TEATER!D25,
IF(AND($F$7="Seni Budaya (Teater)",$F$8="XI"),TEATER!H25,
IF(AND($F$7="Seni Budaya (Teater)",$F$8="XII"),TEATER!L25,
IF(AND($F$7="Seni Budaya (Tari)",$F$8="X"),TARI!D25,
IF(AND($F$7="Seni Budaya (Tari)",$F$8="XI"),TARI!H25,
IF(AND($F$7="Seni Budaya (Tari)",$F$8="XII"),TARI!K25
))))
)))))))))))))))))))))</f>
        <v>0</v>
      </c>
      <c r="G38" s="208"/>
      <c r="H38" s="208"/>
      <c r="I38" s="208"/>
      <c r="J38" s="189"/>
      <c r="N38" s="220">
        <v>23</v>
      </c>
      <c r="O38" s="220" t="b">
        <v>0</v>
      </c>
      <c r="P38" s="220">
        <f t="shared" si="5"/>
        <v>0</v>
      </c>
      <c r="Q38" s="220" t="str">
        <f t="shared" si="6"/>
        <v/>
      </c>
      <c r="R38" s="220" t="str">
        <f t="shared" si="7"/>
        <v/>
      </c>
      <c r="S38" s="217" t="str">
        <f t="shared" si="8"/>
        <v/>
      </c>
      <c r="T38" s="220" t="str">
        <f t="shared" si="9"/>
        <v/>
      </c>
      <c r="U38" s="217" t="str">
        <f t="shared" si="10"/>
        <v/>
      </c>
      <c r="V38" s="220" t="str">
        <f t="shared" si="11"/>
        <v/>
      </c>
      <c r="W38" s="220" t="b">
        <v>0</v>
      </c>
      <c r="X38" s="220">
        <f t="shared" si="12"/>
        <v>0</v>
      </c>
      <c r="Y38" s="220" t="str">
        <f t="shared" si="0"/>
        <v/>
      </c>
      <c r="Z38" s="220" t="str">
        <f t="shared" si="1"/>
        <v/>
      </c>
      <c r="AA38" s="217" t="str">
        <f t="shared" si="2"/>
        <v/>
      </c>
      <c r="AB38" s="220" t="str">
        <f t="shared" si="3"/>
        <v/>
      </c>
      <c r="AC38" s="217" t="str">
        <f t="shared" si="4"/>
        <v/>
      </c>
      <c r="AD38" s="220" t="str">
        <f t="shared" si="13"/>
        <v/>
      </c>
    </row>
    <row r="39" spans="2:30" ht="93" customHeight="1" x14ac:dyDescent="0.2">
      <c r="B39" s="183">
        <f t="shared" si="14"/>
        <v>24</v>
      </c>
      <c r="C39" s="183">
        <f>IF($F$7="","",
IF(AND($F$7="Prakarya dan Kewirausahaan (Kerajinan)",$F$8="X"),KERAJINAN!A26,
IF(AND($F$7="Prakarya dan Kewirausahaan (Kerajinan)",$F$8="XI"),KERAJINAN!E26,
IF(AND($F$7="Prakarya dan Kewirausahaan (Kerajinan)",$F$8="XII"),KERAJINAN!I26,
IF(AND($F$7="Prakarya dan Kewirausahaan (Budidaya)",$F$8="X"),BUDIDAYA!A26,
IF(AND($F$7="Prakarya dan Kewirausahaan (Budidaya)",$F$8="XI"),BUDIDAYA!E26,
IF(AND($F$7="Prakarya dan Kewirausahaan (Budidaya)",$F$8="XII"),BUDIDAYA!I26,
IF(AND($F$7="Prakarya dan Kewirausahaan (Pengolahan)",$F$8="X"),PENGOLAHAN!A26,
IF(AND($F$7="Prakarya dan Kewirausahaan (Pengolahan)",$F$8="XI"),PENGOLAHAN!E26,
IF(AND($F$7="Prakarya dan Kewirausahaan (Pengolahan)",$F$8="XII"),PENGOLAHAN!I26,
IF(AND($F$7="Prakarya dan Kewirausahaan (Rekayasa)",$F$8="X"),REKAYASA!A26,
IF(AND($F$7="Prakarya dan Kewirausahaan (Rekayasa)",$F$8="XI"),REKAYASA!E26,
IF(AND($F$7="Prakarya dan Kewirausahaan (Rekayasa)",$F$8="XII"),REKAYASA!I26,
IF(AND($F$7="Seni Budaya (Musik)",$F$8="X"),MUSIK!A26,
IF(AND($F$7="Seni Budaya (Musik)",$F$8="XI"),MUSIK!E26,
IF(AND($F$7="Seni Budaya (Musik)",$F$8="XII"),MUSIK!I26,
IF(AND($F$7="Seni Budaya (Rupa)",$F$8="X"),RUPA!A26,
IF(AND($F$7="Seni Budaya (Rupa)",$F$8="XI"),RUPA!E26,
IF(AND($F$7="Seni Budaya (Rupa)",$F$8="XII"),RUPA!I26,
IF(AND($F$7="Seni Budaya (Teater)",$F$8="X"),TEATER!A26,
IF(AND($F$7="Seni Budaya (Teater)",$F$8="XI"),TEATER!E26,
IF(AND($F$7="Seni Budaya (Teater)",$F$8="XII"),TEATER!I26,
IF(AND($F$7="Seni Budaya (Tari)",$F$8="X"),TARI!A26,
IF(AND($F$7="Seni Budaya (Tari)",$F$8="XI"),TARI!E26,
IF(AND($F$7="Seni Budaya (Tari)",$F$8="XII"),TARI!I26
))))
)))))))))))))))))))))</f>
        <v>0</v>
      </c>
      <c r="D39" s="184">
        <f>IF($F$7="","",
IF(AND($F$7="Prakarya dan Kewirausahaan (Kerajinan)",$F$8="X"),KERAJINAN!B26,
IF(AND($F$7="Prakarya dan Kewirausahaan (Kerajinan)",$F$8="XI"),KERAJINAN!F26,
IF(AND($F$7="Prakarya dan Kewirausahaan (Kerajinan)",$F$8="XII"),KERAJINAN!J26,
IF(AND($F$7="Prakarya dan Kewirausahaan (Budidaya)",$F$8="X"),BUDIDAYA!B26,
IF(AND($F$7="Prakarya dan Kewirausahaan (Budidaya)",$F$8="XI"),BUDIDAYA!F26,
IF(AND($F$7="Prakarya dan Kewirausahaan (Budidaya)",$F$8="XII"),BUDIDAYA!J26,
IF(AND($F$7="Prakarya dan Kewirausahaan (Pengolahan)",$F$8="X"),PENGOLAHAN!B26,
IF(AND($F$7="Prakarya dan Kewirausahaan (Pengolahan)",$F$8="XI"),PENGOLAHAN!F26,
IF(AND($F$7="Prakarya dan Kewirausahaan (Pengolahan)",$F$8="XII"),PENGOLAHAN!J26,
IF(AND($F$7="Prakarya dan Kewirausahaan (Rekayasa)",$F$8="X"),REKAYASA!B26,
IF(AND($F$7="Prakarya dan Kewirausahaan (Rekayasa)",$F$8="XI"),REKAYASA!F26,
IF(AND($F$7="Prakarya dan Kewirausahaan (Rekayasa)",$F$8="XII"),REKAYASA!J26,
IF(AND($F$7="Seni Budaya (Musik)",$F$8="X"),MUSIK!B26,
IF(AND($F$7="Seni Budaya (Musik)",$F$8="XI"),MUSIK!F26,
IF(AND($F$7="Seni Budaya (Musik)",$F$8="XII"),MUSIK!J26,
IF(AND($F$7="Seni Budaya (Rupa)",$F$8="X"),RUPA!B26,
IF(AND($F$7="Seni Budaya (Rupa)",$F$8="XI"),RUPA!F26,
IF(AND($F$7="Seni Budaya (Rupa)",$F$8="XII"),RUPA!J26,
IF(AND($F$7="Seni Budaya (Teater)",$F$8="X"),TEATER!B26,
IF(AND($F$7="Seni Budaya (Teater)",$F$8="XI"),TEATER!F26,
IF(AND($F$7="Seni Budaya (Teater)",$F$8="XII"),TEATER!J26,
IF(AND($F$7="Seni Budaya (Tari)",$F$8="X"),TARI!B26,
IF(AND($F$7="Seni Budaya (Tari)",$F$8="XI"),TARI!F26,
IF(AND($F$7="Seni Budaya (Tari)",$F$8="XII"),TARI!J26
))))
)))))))))))))))))))))</f>
        <v>0</v>
      </c>
      <c r="E39" s="190">
        <f>IF($F$7="","",
IF(AND($F$7="Prakarya dan Kewirausahaan (Kerajinan)",$F$8="X"),KERAJINAN!C26,
IF(AND($F$7="Prakarya dan Kewirausahaan (Kerajinan)",$F$8="XI"),KERAJINAN!G26,
IF(AND($F$7="Prakarya dan Kewirausahaan (Kerajinan)",$F$8="XII"),KERAJINAN!K26,
IF(AND($F$7="Prakarya dan Kewirausahaan (Budidaya)",$F$8="X"),BUDIDAYA!C26,
IF(AND($F$7="Prakarya dan Kewirausahaan (Budidaya)",$F$8="XI"),BUDIDAYA!G26,
IF(AND($F$7="Prakarya dan Kewirausahaan (Budidaya)",$F$8="XII"),BUDIDAYA!K26,
IF(AND($F$7="Prakarya dan Kewirausahaan (Pengolahan)",$F$8="X"),PENGOLAHAN!C26,
IF(AND($F$7="Prakarya dan Kewirausahaan (Pengolahan)",$F$8="XI"),PENGOLAHAN!G26,
IF(AND($F$7="Prakarya dan Kewirausahaan (Pengolahan)",$F$8="XII"),PENGOLAHAN!K26,
IF(AND($F$7="Prakarya dan Kewirausahaan (Rekayasa)",$F$8="X"),REKAYASA!C26,
IF(AND($F$7="Prakarya dan Kewirausahaan (Rekayasa)",$F$8="XI"),REKAYASA!G26,
IF(AND($F$7="Prakarya dan Kewirausahaan (Rekayasa)",$F$8="XII"),REKAYASA!K26,
IF(AND($F$7="Seni Budaya (Musik)",$F$8="X"),MUSIK!C26,
IF(AND($F$7="Seni Budaya (Musik)",$F$8="XI"),MUSIK!G26,
IF(AND($F$7="Seni Budaya (Musik)",$F$8="XII"),MUSIK!K26,
IF(AND($F$7="Seni Budaya (Rupa)",$F$8="X"),RUPA!C26,
IF(AND($F$7="Seni Budaya (Rupa)",$F$8="XI"),RUPA!G26,
IF(AND($F$7="Seni Budaya (Rupa)",$F$8="XII"),RUPA!K26,
IF(AND($F$7="Seni Budaya (Teater)",$F$8="X"),TEATER!C26,
IF(AND($F$7="Seni Budaya (Teater)",$F$8="XI"),TEATER!G26,
IF(AND($F$7="Seni Budaya (Teater)",$F$8="XII"),TEATER!K26,
IF(AND($F$7="Seni Budaya (Tari)",$F$8="X"),TARI!C26,
IF(AND($F$7="Seni Budaya (Tari)",$F$8="XI"),TARI!G26,
IF(AND($F$7="Seni Budaya (Tari)",$F$8="XII"),TARI!K26
))))
)))))))))))))))))))))</f>
        <v>0</v>
      </c>
      <c r="F39" s="184">
        <f>IF($F$7="","",
IF(AND($F$7="Prakarya dan Kewirausahaan (Kerajinan)",$F$8="X"),KERAJINAN!D26,
IF(AND($F$7="Prakarya dan Kewirausahaan (Kerajinan)",$F$8="XI"),KERAJINAN!H26,
IF(AND($F$7="Prakarya dan Kewirausahaan (Kerajinan)",$F$8="XII"),KERAJINAN!L26,
IF(AND($F$7="Prakarya dan Kewirausahaan (Budidaya)",$F$8="X"),BUDIDAYA!D26,
IF(AND($F$7="Prakarya dan Kewirausahaan (Budidaya)",$F$8="XI"),BUDIDAYA!H26,
IF(AND($F$7="Prakarya dan Kewirausahaan (Budidaya)",$F$8="XII"),BUDIDAYA!L26,
IF(AND($F$7="Prakarya dan Kewirausahaan (Pengolahan)",$F$8="X"),PENGOLAHAN!D26,
IF(AND($F$7="Prakarya dan Kewirausahaan (Pengolahan)",$F$8="XI"),PENGOLAHAN!H26,
IF(AND($F$7="Prakarya dan Kewirausahaan (Pengolahan)",$F$8="XII"),PENGOLAHAN!L26,
IF(AND($F$7="Prakarya dan Kewirausahaan (Rekayasa)",$F$8="X"),REKAYASA!D26,
IF(AND($F$7="Prakarya dan Kewirausahaan (Rekayasa)",$F$8="XI"),REKAYASA!H26,
IF(AND($F$7="Prakarya dan Kewirausahaan (Rekayasa)",$F$8="XII"),REKAYASA!L26,
IF(AND($F$7="Seni Budaya (Musik)",$F$8="X"),MUSIK!D26,
IF(AND($F$7="Seni Budaya (Musik)",$F$8="XI"),MUSIK!H26,
IF(AND($F$7="Seni Budaya (Musik)",$F$8="XII"),MUSIK!L26,
IF(AND($F$7="Seni Budaya (Rupa)",$F$8="X"),RUPA!D26,
IF(AND($F$7="Seni Budaya (Rupa)",$F$8="XI"),RUPA!H26,
IF(AND($F$7="Seni Budaya (Rupa)",$F$8="XII"),RUPA!L26,
IF(AND($F$7="Seni Budaya (Teater)",$F$8="X"),TEATER!D26,
IF(AND($F$7="Seni Budaya (Teater)",$F$8="XI"),TEATER!H26,
IF(AND($F$7="Seni Budaya (Teater)",$F$8="XII"),TEATER!L26,
IF(AND($F$7="Seni Budaya (Tari)",$F$8="X"),TARI!D26,
IF(AND($F$7="Seni Budaya (Tari)",$F$8="XI"),TARI!H26,
IF(AND($F$7="Seni Budaya (Tari)",$F$8="XII"),TARI!K26
))))
)))))))))))))))))))))</f>
        <v>0</v>
      </c>
      <c r="G39" s="186"/>
      <c r="H39" s="186"/>
      <c r="I39" s="207"/>
      <c r="J39" s="187"/>
      <c r="N39" s="220">
        <v>24</v>
      </c>
      <c r="O39" s="220" t="b">
        <v>0</v>
      </c>
      <c r="P39" s="220">
        <f t="shared" si="5"/>
        <v>0</v>
      </c>
      <c r="Q39" s="220" t="str">
        <f t="shared" si="6"/>
        <v/>
      </c>
      <c r="R39" s="220" t="str">
        <f t="shared" si="7"/>
        <v/>
      </c>
      <c r="S39" s="217" t="str">
        <f t="shared" si="8"/>
        <v/>
      </c>
      <c r="T39" s="220" t="str">
        <f t="shared" si="9"/>
        <v/>
      </c>
      <c r="U39" s="217" t="str">
        <f t="shared" si="10"/>
        <v/>
      </c>
      <c r="V39" s="220" t="str">
        <f t="shared" si="11"/>
        <v/>
      </c>
      <c r="W39" s="220" t="b">
        <v>0</v>
      </c>
      <c r="X39" s="220">
        <f t="shared" si="12"/>
        <v>0</v>
      </c>
      <c r="Y39" s="220" t="str">
        <f t="shared" si="0"/>
        <v/>
      </c>
      <c r="Z39" s="220" t="str">
        <f t="shared" si="1"/>
        <v/>
      </c>
      <c r="AA39" s="217" t="str">
        <f t="shared" si="2"/>
        <v/>
      </c>
      <c r="AB39" s="220" t="str">
        <f t="shared" si="3"/>
        <v/>
      </c>
      <c r="AC39" s="217" t="str">
        <f t="shared" si="4"/>
        <v/>
      </c>
      <c r="AD39" s="220" t="str">
        <f t="shared" si="13"/>
        <v/>
      </c>
    </row>
    <row r="40" spans="2:30" ht="93" customHeight="1" x14ac:dyDescent="0.2">
      <c r="B40" s="183">
        <f t="shared" si="14"/>
        <v>25</v>
      </c>
      <c r="C40" s="183">
        <f>IF($F$7="","",
IF(AND($F$7="Prakarya dan Kewirausahaan (Kerajinan)",$F$8="X"),KERAJINAN!A27,
IF(AND($F$7="Prakarya dan Kewirausahaan (Kerajinan)",$F$8="XI"),KERAJINAN!E27,
IF(AND($F$7="Prakarya dan Kewirausahaan (Kerajinan)",$F$8="XII"),KERAJINAN!I27,
IF(AND($F$7="Prakarya dan Kewirausahaan (Budidaya)",$F$8="X"),BUDIDAYA!A27,
IF(AND($F$7="Prakarya dan Kewirausahaan (Budidaya)",$F$8="XI"),BUDIDAYA!E27,
IF(AND($F$7="Prakarya dan Kewirausahaan (Budidaya)",$F$8="XII"),BUDIDAYA!I27,
IF(AND($F$7="Prakarya dan Kewirausahaan (Pengolahan)",$F$8="X"),PENGOLAHAN!A27,
IF(AND($F$7="Prakarya dan Kewirausahaan (Pengolahan)",$F$8="XI"),PENGOLAHAN!E27,
IF(AND($F$7="Prakarya dan Kewirausahaan (Pengolahan)",$F$8="XII"),PENGOLAHAN!I27,
IF(AND($F$7="Prakarya dan Kewirausahaan (Rekayasa)",$F$8="X"),REKAYASA!A27,
IF(AND($F$7="Prakarya dan Kewirausahaan (Rekayasa)",$F$8="XI"),REKAYASA!E27,
IF(AND($F$7="Prakarya dan Kewirausahaan (Rekayasa)",$F$8="XII"),REKAYASA!I27,
IF(AND($F$7="Seni Budaya (Musik)",$F$8="X"),MUSIK!A27,
IF(AND($F$7="Seni Budaya (Musik)",$F$8="XI"),MUSIK!E27,
IF(AND($F$7="Seni Budaya (Musik)",$F$8="XII"),MUSIK!I27,
IF(AND($F$7="Seni Budaya (Rupa)",$F$8="X"),RUPA!A27,
IF(AND($F$7="Seni Budaya (Rupa)",$F$8="XI"),RUPA!E27,
IF(AND($F$7="Seni Budaya (Rupa)",$F$8="XII"),RUPA!I27,
IF(AND($F$7="Seni Budaya (Teater)",$F$8="X"),TEATER!A27,
IF(AND($F$7="Seni Budaya (Teater)",$F$8="XI"),TEATER!E27,
IF(AND($F$7="Seni Budaya (Teater)",$F$8="XII"),TEATER!I27,
IF(AND($F$7="Seni Budaya (Tari)",$F$8="X"),TARI!A27,
IF(AND($F$7="Seni Budaya (Tari)",$F$8="XI"),TARI!E27,
IF(AND($F$7="Seni Budaya (Tari)",$F$8="XII"),TARI!I27
))))
)))))))))))))))))))))</f>
        <v>0</v>
      </c>
      <c r="D40" s="184">
        <f>IF($F$7="","",
IF(AND($F$7="Prakarya dan Kewirausahaan (Kerajinan)",$F$8="X"),KERAJINAN!B27,
IF(AND($F$7="Prakarya dan Kewirausahaan (Kerajinan)",$F$8="XI"),KERAJINAN!F27,
IF(AND($F$7="Prakarya dan Kewirausahaan (Kerajinan)",$F$8="XII"),KERAJINAN!J27,
IF(AND($F$7="Prakarya dan Kewirausahaan (Budidaya)",$F$8="X"),BUDIDAYA!B27,
IF(AND($F$7="Prakarya dan Kewirausahaan (Budidaya)",$F$8="XI"),BUDIDAYA!F27,
IF(AND($F$7="Prakarya dan Kewirausahaan (Budidaya)",$F$8="XII"),BUDIDAYA!J27,
IF(AND($F$7="Prakarya dan Kewirausahaan (Pengolahan)",$F$8="X"),PENGOLAHAN!B27,
IF(AND($F$7="Prakarya dan Kewirausahaan (Pengolahan)",$F$8="XI"),PENGOLAHAN!F27,
IF(AND($F$7="Prakarya dan Kewirausahaan (Pengolahan)",$F$8="XII"),PENGOLAHAN!J27,
IF(AND($F$7="Prakarya dan Kewirausahaan (Rekayasa)",$F$8="X"),REKAYASA!B27,
IF(AND($F$7="Prakarya dan Kewirausahaan (Rekayasa)",$F$8="XI"),REKAYASA!F27,
IF(AND($F$7="Prakarya dan Kewirausahaan (Rekayasa)",$F$8="XII"),REKAYASA!J27,
IF(AND($F$7="Seni Budaya (Musik)",$F$8="X"),MUSIK!B27,
IF(AND($F$7="Seni Budaya (Musik)",$F$8="XI"),MUSIK!F27,
IF(AND($F$7="Seni Budaya (Musik)",$F$8="XII"),MUSIK!J27,
IF(AND($F$7="Seni Budaya (Rupa)",$F$8="X"),RUPA!B27,
IF(AND($F$7="Seni Budaya (Rupa)",$F$8="XI"),RUPA!F27,
IF(AND($F$7="Seni Budaya (Rupa)",$F$8="XII"),RUPA!J27,
IF(AND($F$7="Seni Budaya (Teater)",$F$8="X"),TEATER!B27,
IF(AND($F$7="Seni Budaya (Teater)",$F$8="XI"),TEATER!F27,
IF(AND($F$7="Seni Budaya (Teater)",$F$8="XII"),TEATER!J27,
IF(AND($F$7="Seni Budaya (Tari)",$F$8="X"),TARI!B27,
IF(AND($F$7="Seni Budaya (Tari)",$F$8="XI"),TARI!F27,
IF(AND($F$7="Seni Budaya (Tari)",$F$8="XII"),TARI!J27
))))
)))))))))))))))))))))</f>
        <v>0</v>
      </c>
      <c r="E40" s="190">
        <f>IF($F$7="","",
IF(AND($F$7="Prakarya dan Kewirausahaan (Kerajinan)",$F$8="X"),KERAJINAN!C27,
IF(AND($F$7="Prakarya dan Kewirausahaan (Kerajinan)",$F$8="XI"),KERAJINAN!G27,
IF(AND($F$7="Prakarya dan Kewirausahaan (Kerajinan)",$F$8="XII"),KERAJINAN!K27,
IF(AND($F$7="Prakarya dan Kewirausahaan (Budidaya)",$F$8="X"),BUDIDAYA!C27,
IF(AND($F$7="Prakarya dan Kewirausahaan (Budidaya)",$F$8="XI"),BUDIDAYA!G27,
IF(AND($F$7="Prakarya dan Kewirausahaan (Budidaya)",$F$8="XII"),BUDIDAYA!K27,
IF(AND($F$7="Prakarya dan Kewirausahaan (Pengolahan)",$F$8="X"),PENGOLAHAN!C27,
IF(AND($F$7="Prakarya dan Kewirausahaan (Pengolahan)",$F$8="XI"),PENGOLAHAN!G27,
IF(AND($F$7="Prakarya dan Kewirausahaan (Pengolahan)",$F$8="XII"),PENGOLAHAN!K27,
IF(AND($F$7="Prakarya dan Kewirausahaan (Rekayasa)",$F$8="X"),REKAYASA!C27,
IF(AND($F$7="Prakarya dan Kewirausahaan (Rekayasa)",$F$8="XI"),REKAYASA!G27,
IF(AND($F$7="Prakarya dan Kewirausahaan (Rekayasa)",$F$8="XII"),REKAYASA!K27,
IF(AND($F$7="Seni Budaya (Musik)",$F$8="X"),MUSIK!C27,
IF(AND($F$7="Seni Budaya (Musik)",$F$8="XI"),MUSIK!G27,
IF(AND($F$7="Seni Budaya (Musik)",$F$8="XII"),MUSIK!K27,
IF(AND($F$7="Seni Budaya (Rupa)",$F$8="X"),RUPA!C27,
IF(AND($F$7="Seni Budaya (Rupa)",$F$8="XI"),RUPA!G27,
IF(AND($F$7="Seni Budaya (Rupa)",$F$8="XII"),RUPA!K27,
IF(AND($F$7="Seni Budaya (Teater)",$F$8="X"),TEATER!C27,
IF(AND($F$7="Seni Budaya (Teater)",$F$8="XI"),TEATER!G27,
IF(AND($F$7="Seni Budaya (Teater)",$F$8="XII"),TEATER!K27,
IF(AND($F$7="Seni Budaya (Tari)",$F$8="X"),TARI!C27,
IF(AND($F$7="Seni Budaya (Tari)",$F$8="XI"),TARI!G27,
IF(AND($F$7="Seni Budaya (Tari)",$F$8="XII"),TARI!K27
))))
)))))))))))))))))))))</f>
        <v>0</v>
      </c>
      <c r="F40" s="184">
        <f>IF($F$7="","",
IF(AND($F$7="Prakarya dan Kewirausahaan (Kerajinan)",$F$8="X"),KERAJINAN!D27,
IF(AND($F$7="Prakarya dan Kewirausahaan (Kerajinan)",$F$8="XI"),KERAJINAN!H27,
IF(AND($F$7="Prakarya dan Kewirausahaan (Kerajinan)",$F$8="XII"),KERAJINAN!L27,
IF(AND($F$7="Prakarya dan Kewirausahaan (Budidaya)",$F$8="X"),BUDIDAYA!D27,
IF(AND($F$7="Prakarya dan Kewirausahaan (Budidaya)",$F$8="XI"),BUDIDAYA!H27,
IF(AND($F$7="Prakarya dan Kewirausahaan (Budidaya)",$F$8="XII"),BUDIDAYA!L27,
IF(AND($F$7="Prakarya dan Kewirausahaan (Pengolahan)",$F$8="X"),PENGOLAHAN!D27,
IF(AND($F$7="Prakarya dan Kewirausahaan (Pengolahan)",$F$8="XI"),PENGOLAHAN!H27,
IF(AND($F$7="Prakarya dan Kewirausahaan (Pengolahan)",$F$8="XII"),PENGOLAHAN!L27,
IF(AND($F$7="Prakarya dan Kewirausahaan (Rekayasa)",$F$8="X"),REKAYASA!D27,
IF(AND($F$7="Prakarya dan Kewirausahaan (Rekayasa)",$F$8="XI"),REKAYASA!H27,
IF(AND($F$7="Prakarya dan Kewirausahaan (Rekayasa)",$F$8="XII"),REKAYASA!L27,
IF(AND($F$7="Seni Budaya (Musik)",$F$8="X"),MUSIK!D27,
IF(AND($F$7="Seni Budaya (Musik)",$F$8="XI"),MUSIK!H27,
IF(AND($F$7="Seni Budaya (Musik)",$F$8="XII"),MUSIK!L27,
IF(AND($F$7="Seni Budaya (Rupa)",$F$8="X"),RUPA!D27,
IF(AND($F$7="Seni Budaya (Rupa)",$F$8="XI"),RUPA!H27,
IF(AND($F$7="Seni Budaya (Rupa)",$F$8="XII"),RUPA!L27,
IF(AND($F$7="Seni Budaya (Teater)",$F$8="X"),TEATER!D27,
IF(AND($F$7="Seni Budaya (Teater)",$F$8="XI"),TEATER!H27,
IF(AND($F$7="Seni Budaya (Teater)",$F$8="XII"),TEATER!L27,
IF(AND($F$7="Seni Budaya (Tari)",$F$8="X"),TARI!D27,
IF(AND($F$7="Seni Budaya (Tari)",$F$8="XI"),TARI!H27,
IF(AND($F$7="Seni Budaya (Tari)",$F$8="XII"),TARI!K27
))))
)))))))))))))))))))))</f>
        <v>0</v>
      </c>
      <c r="G40" s="188"/>
      <c r="H40" s="188"/>
      <c r="I40" s="208"/>
      <c r="J40" s="189"/>
      <c r="N40" s="220">
        <v>25</v>
      </c>
      <c r="O40" s="220" t="b">
        <v>0</v>
      </c>
      <c r="P40" s="220">
        <f t="shared" si="5"/>
        <v>0</v>
      </c>
      <c r="Q40" s="220" t="str">
        <f t="shared" si="6"/>
        <v/>
      </c>
      <c r="R40" s="220" t="str">
        <f t="shared" si="7"/>
        <v/>
      </c>
      <c r="S40" s="217" t="str">
        <f t="shared" si="8"/>
        <v/>
      </c>
      <c r="T40" s="220" t="str">
        <f t="shared" si="9"/>
        <v/>
      </c>
      <c r="U40" s="217" t="str">
        <f t="shared" si="10"/>
        <v/>
      </c>
      <c r="V40" s="220" t="str">
        <f t="shared" si="11"/>
        <v/>
      </c>
      <c r="W40" s="220" t="b">
        <v>0</v>
      </c>
      <c r="X40" s="220">
        <f t="shared" si="12"/>
        <v>0</v>
      </c>
      <c r="Y40" s="220" t="str">
        <f t="shared" si="0"/>
        <v/>
      </c>
      <c r="Z40" s="220" t="str">
        <f t="shared" si="1"/>
        <v/>
      </c>
      <c r="AA40" s="217" t="str">
        <f t="shared" si="2"/>
        <v/>
      </c>
      <c r="AB40" s="220" t="str">
        <f t="shared" si="3"/>
        <v/>
      </c>
      <c r="AC40" s="217" t="str">
        <f t="shared" si="4"/>
        <v/>
      </c>
      <c r="AD40" s="220" t="str">
        <f t="shared" si="13"/>
        <v/>
      </c>
    </row>
    <row r="41" spans="2:30" ht="93" customHeight="1" x14ac:dyDescent="0.2">
      <c r="B41" s="183">
        <f t="shared" si="14"/>
        <v>26</v>
      </c>
      <c r="C41" s="183">
        <f>IF($F$7="","",
IF(AND($F$7="Prakarya dan Kewirausahaan (Kerajinan)",$F$8="X"),KERAJINAN!A28,
IF(AND($F$7="Prakarya dan Kewirausahaan (Kerajinan)",$F$8="XI"),KERAJINAN!E28,
IF(AND($F$7="Prakarya dan Kewirausahaan (Kerajinan)",$F$8="XII"),KERAJINAN!I28,
IF(AND($F$7="Prakarya dan Kewirausahaan (Budidaya)",$F$8="X"),BUDIDAYA!A28,
IF(AND($F$7="Prakarya dan Kewirausahaan (Budidaya)",$F$8="XI"),BUDIDAYA!E28,
IF(AND($F$7="Prakarya dan Kewirausahaan (Budidaya)",$F$8="XII"),BUDIDAYA!I28,
IF(AND($F$7="Prakarya dan Kewirausahaan (Pengolahan)",$F$8="X"),PENGOLAHAN!A28,
IF(AND($F$7="Prakarya dan Kewirausahaan (Pengolahan)",$F$8="XI"),PENGOLAHAN!E28,
IF(AND($F$7="Prakarya dan Kewirausahaan (Pengolahan)",$F$8="XII"),PENGOLAHAN!I28,
IF(AND($F$7="Prakarya dan Kewirausahaan (Rekayasa)",$F$8="X"),REKAYASA!A28,
IF(AND($F$7="Prakarya dan Kewirausahaan (Rekayasa)",$F$8="XI"),REKAYASA!E28,
IF(AND($F$7="Prakarya dan Kewirausahaan (Rekayasa)",$F$8="XII"),REKAYASA!I28,
IF(AND($F$7="Seni Budaya (Musik)",$F$8="X"),MUSIK!A28,
IF(AND($F$7="Seni Budaya (Musik)",$F$8="XI"),MUSIK!E28,
IF(AND($F$7="Seni Budaya (Musik)",$F$8="XII"),MUSIK!I28,
IF(AND($F$7="Seni Budaya (Rupa)",$F$8="X"),RUPA!A28,
IF(AND($F$7="Seni Budaya (Rupa)",$F$8="XI"),RUPA!E28,
IF(AND($F$7="Seni Budaya (Rupa)",$F$8="XII"),RUPA!I28,
IF(AND($F$7="Seni Budaya (Teater)",$F$8="X"),TEATER!A28,
IF(AND($F$7="Seni Budaya (Teater)",$F$8="XI"),TEATER!E28,
IF(AND($F$7="Seni Budaya (Teater)",$F$8="XII"),TEATER!I28,
IF(AND($F$7="Seni Budaya (Tari)",$F$8="X"),TARI!A28,
IF(AND($F$7="Seni Budaya (Tari)",$F$8="XI"),TARI!E28,
IF(AND($F$7="Seni Budaya (Tari)",$F$8="XII"),TARI!I28
))))
)))))))))))))))))))))</f>
        <v>0</v>
      </c>
      <c r="D41" s="184">
        <f>IF($F$7="","",
IF(AND($F$7="Prakarya dan Kewirausahaan (Kerajinan)",$F$8="X"),KERAJINAN!B28,
IF(AND($F$7="Prakarya dan Kewirausahaan (Kerajinan)",$F$8="XI"),KERAJINAN!F28,
IF(AND($F$7="Prakarya dan Kewirausahaan (Kerajinan)",$F$8="XII"),KERAJINAN!J28,
IF(AND($F$7="Prakarya dan Kewirausahaan (Budidaya)",$F$8="X"),BUDIDAYA!B28,
IF(AND($F$7="Prakarya dan Kewirausahaan (Budidaya)",$F$8="XI"),BUDIDAYA!F28,
IF(AND($F$7="Prakarya dan Kewirausahaan (Budidaya)",$F$8="XII"),BUDIDAYA!J28,
IF(AND($F$7="Prakarya dan Kewirausahaan (Pengolahan)",$F$8="X"),PENGOLAHAN!B28,
IF(AND($F$7="Prakarya dan Kewirausahaan (Pengolahan)",$F$8="XI"),PENGOLAHAN!F28,
IF(AND($F$7="Prakarya dan Kewirausahaan (Pengolahan)",$F$8="XII"),PENGOLAHAN!J28,
IF(AND($F$7="Prakarya dan Kewirausahaan (Rekayasa)",$F$8="X"),REKAYASA!B28,
IF(AND($F$7="Prakarya dan Kewirausahaan (Rekayasa)",$F$8="XI"),REKAYASA!F28,
IF(AND($F$7="Prakarya dan Kewirausahaan (Rekayasa)",$F$8="XII"),REKAYASA!J28,
IF(AND($F$7="Seni Budaya (Musik)",$F$8="X"),MUSIK!B28,
IF(AND($F$7="Seni Budaya (Musik)",$F$8="XI"),MUSIK!F28,
IF(AND($F$7="Seni Budaya (Musik)",$F$8="XII"),MUSIK!J28,
IF(AND($F$7="Seni Budaya (Rupa)",$F$8="X"),RUPA!B28,
IF(AND($F$7="Seni Budaya (Rupa)",$F$8="XI"),RUPA!F28,
IF(AND($F$7="Seni Budaya (Rupa)",$F$8="XII"),RUPA!J28,
IF(AND($F$7="Seni Budaya (Teater)",$F$8="X"),TEATER!B28,
IF(AND($F$7="Seni Budaya (Teater)",$F$8="XI"),TEATER!F28,
IF(AND($F$7="Seni Budaya (Teater)",$F$8="XII"),TEATER!J28,
IF(AND($F$7="Seni Budaya (Tari)",$F$8="X"),TARI!B28,
IF(AND($F$7="Seni Budaya (Tari)",$F$8="XI"),TARI!F28,
IF(AND($F$7="Seni Budaya (Tari)",$F$8="XII"),TARI!J28
))))
)))))))))))))))))))))</f>
        <v>0</v>
      </c>
      <c r="E41" s="190">
        <f>IF($F$7="","",
IF(AND($F$7="Prakarya dan Kewirausahaan (Kerajinan)",$F$8="X"),KERAJINAN!C28,
IF(AND($F$7="Prakarya dan Kewirausahaan (Kerajinan)",$F$8="XI"),KERAJINAN!G28,
IF(AND($F$7="Prakarya dan Kewirausahaan (Kerajinan)",$F$8="XII"),KERAJINAN!K28,
IF(AND($F$7="Prakarya dan Kewirausahaan (Budidaya)",$F$8="X"),BUDIDAYA!C28,
IF(AND($F$7="Prakarya dan Kewirausahaan (Budidaya)",$F$8="XI"),BUDIDAYA!G28,
IF(AND($F$7="Prakarya dan Kewirausahaan (Budidaya)",$F$8="XII"),BUDIDAYA!K28,
IF(AND($F$7="Prakarya dan Kewirausahaan (Pengolahan)",$F$8="X"),PENGOLAHAN!C28,
IF(AND($F$7="Prakarya dan Kewirausahaan (Pengolahan)",$F$8="XI"),PENGOLAHAN!G28,
IF(AND($F$7="Prakarya dan Kewirausahaan (Pengolahan)",$F$8="XII"),PENGOLAHAN!K28,
IF(AND($F$7="Prakarya dan Kewirausahaan (Rekayasa)",$F$8="X"),REKAYASA!C28,
IF(AND($F$7="Prakarya dan Kewirausahaan (Rekayasa)",$F$8="XI"),REKAYASA!G28,
IF(AND($F$7="Prakarya dan Kewirausahaan (Rekayasa)",$F$8="XII"),REKAYASA!K28,
IF(AND($F$7="Seni Budaya (Musik)",$F$8="X"),MUSIK!C28,
IF(AND($F$7="Seni Budaya (Musik)",$F$8="XI"),MUSIK!G28,
IF(AND($F$7="Seni Budaya (Musik)",$F$8="XII"),MUSIK!K28,
IF(AND($F$7="Seni Budaya (Rupa)",$F$8="X"),RUPA!C28,
IF(AND($F$7="Seni Budaya (Rupa)",$F$8="XI"),RUPA!G28,
IF(AND($F$7="Seni Budaya (Rupa)",$F$8="XII"),RUPA!K28,
IF(AND($F$7="Seni Budaya (Teater)",$F$8="X"),TEATER!C28,
IF(AND($F$7="Seni Budaya (Teater)",$F$8="XI"),TEATER!G28,
IF(AND($F$7="Seni Budaya (Teater)",$F$8="XII"),TEATER!K28,
IF(AND($F$7="Seni Budaya (Tari)",$F$8="X"),TARI!C28,
IF(AND($F$7="Seni Budaya (Tari)",$F$8="XI"),TARI!G28,
IF(AND($F$7="Seni Budaya (Tari)",$F$8="XII"),TARI!K28
))))
)))))))))))))))))))))</f>
        <v>0</v>
      </c>
      <c r="F41" s="184">
        <f>IF($F$7="","",
IF(AND($F$7="Prakarya dan Kewirausahaan (Kerajinan)",$F$8="X"),KERAJINAN!D28,
IF(AND($F$7="Prakarya dan Kewirausahaan (Kerajinan)",$F$8="XI"),KERAJINAN!H28,
IF(AND($F$7="Prakarya dan Kewirausahaan (Kerajinan)",$F$8="XII"),KERAJINAN!L28,
IF(AND($F$7="Prakarya dan Kewirausahaan (Budidaya)",$F$8="X"),BUDIDAYA!D28,
IF(AND($F$7="Prakarya dan Kewirausahaan (Budidaya)",$F$8="XI"),BUDIDAYA!H28,
IF(AND($F$7="Prakarya dan Kewirausahaan (Budidaya)",$F$8="XII"),BUDIDAYA!L28,
IF(AND($F$7="Prakarya dan Kewirausahaan (Pengolahan)",$F$8="X"),PENGOLAHAN!D28,
IF(AND($F$7="Prakarya dan Kewirausahaan (Pengolahan)",$F$8="XI"),PENGOLAHAN!H28,
IF(AND($F$7="Prakarya dan Kewirausahaan (Pengolahan)",$F$8="XII"),PENGOLAHAN!L28,
IF(AND($F$7="Prakarya dan Kewirausahaan (Rekayasa)",$F$8="X"),REKAYASA!D28,
IF(AND($F$7="Prakarya dan Kewirausahaan (Rekayasa)",$F$8="XI"),REKAYASA!H28,
IF(AND($F$7="Prakarya dan Kewirausahaan (Rekayasa)",$F$8="XII"),REKAYASA!L28,
IF(AND($F$7="Seni Budaya (Musik)",$F$8="X"),MUSIK!D28,
IF(AND($F$7="Seni Budaya (Musik)",$F$8="XI"),MUSIK!H28,
IF(AND($F$7="Seni Budaya (Musik)",$F$8="XII"),MUSIK!L28,
IF(AND($F$7="Seni Budaya (Rupa)",$F$8="X"),RUPA!D28,
IF(AND($F$7="Seni Budaya (Rupa)",$F$8="XI"),RUPA!H28,
IF(AND($F$7="Seni Budaya (Rupa)",$F$8="XII"),RUPA!L28,
IF(AND($F$7="Seni Budaya (Teater)",$F$8="X"),TEATER!D28,
IF(AND($F$7="Seni Budaya (Teater)",$F$8="XI"),TEATER!H28,
IF(AND($F$7="Seni Budaya (Teater)",$F$8="XII"),TEATER!L28,
IF(AND($F$7="Seni Budaya (Tari)",$F$8="X"),TARI!D28,
IF(AND($F$7="Seni Budaya (Tari)",$F$8="XI"),TARI!H28,
IF(AND($F$7="Seni Budaya (Tari)",$F$8="XII"),TARI!K28
))))
)))))))))))))))))))))</f>
        <v>0</v>
      </c>
      <c r="G41" s="186"/>
      <c r="H41" s="186"/>
      <c r="I41" s="207"/>
      <c r="J41" s="187"/>
      <c r="N41" s="220">
        <v>26</v>
      </c>
      <c r="O41" s="220" t="b">
        <v>0</v>
      </c>
      <c r="P41" s="220">
        <f t="shared" si="5"/>
        <v>0</v>
      </c>
      <c r="Q41" s="220" t="str">
        <f t="shared" si="6"/>
        <v/>
      </c>
      <c r="R41" s="220" t="str">
        <f t="shared" si="7"/>
        <v/>
      </c>
      <c r="S41" s="217" t="str">
        <f t="shared" si="8"/>
        <v/>
      </c>
      <c r="T41" s="220" t="str">
        <f t="shared" si="9"/>
        <v/>
      </c>
      <c r="U41" s="217" t="str">
        <f t="shared" si="10"/>
        <v/>
      </c>
      <c r="V41" s="220" t="str">
        <f t="shared" si="11"/>
        <v/>
      </c>
      <c r="W41" s="220" t="b">
        <v>0</v>
      </c>
      <c r="X41" s="220">
        <f t="shared" si="12"/>
        <v>0</v>
      </c>
      <c r="Y41" s="220" t="str">
        <f t="shared" si="0"/>
        <v/>
      </c>
      <c r="Z41" s="220" t="str">
        <f t="shared" si="1"/>
        <v/>
      </c>
      <c r="AA41" s="217" t="str">
        <f t="shared" si="2"/>
        <v/>
      </c>
      <c r="AB41" s="220" t="str">
        <f t="shared" si="3"/>
        <v/>
      </c>
      <c r="AC41" s="217" t="str">
        <f t="shared" si="4"/>
        <v/>
      </c>
      <c r="AD41" s="220" t="str">
        <f t="shared" si="13"/>
        <v/>
      </c>
    </row>
    <row r="42" spans="2:30" ht="93" customHeight="1" x14ac:dyDescent="0.2">
      <c r="B42" s="183">
        <f t="shared" si="14"/>
        <v>27</v>
      </c>
      <c r="C42" s="183">
        <f>IF($F$7="","",
IF(AND($F$7="Prakarya dan Kewirausahaan (Kerajinan)",$F$8="X"),KERAJINAN!A29,
IF(AND($F$7="Prakarya dan Kewirausahaan (Kerajinan)",$F$8="XI"),KERAJINAN!E29,
IF(AND($F$7="Prakarya dan Kewirausahaan (Kerajinan)",$F$8="XII"),KERAJINAN!I29,
IF(AND($F$7="Prakarya dan Kewirausahaan (Budidaya)",$F$8="X"),BUDIDAYA!A29,
IF(AND($F$7="Prakarya dan Kewirausahaan (Budidaya)",$F$8="XI"),BUDIDAYA!E29,
IF(AND($F$7="Prakarya dan Kewirausahaan (Budidaya)",$F$8="XII"),BUDIDAYA!I29,
IF(AND($F$7="Prakarya dan Kewirausahaan (Pengolahan)",$F$8="X"),PENGOLAHAN!A29,
IF(AND($F$7="Prakarya dan Kewirausahaan (Pengolahan)",$F$8="XI"),PENGOLAHAN!E29,
IF(AND($F$7="Prakarya dan Kewirausahaan (Pengolahan)",$F$8="XII"),PENGOLAHAN!I29,
IF(AND($F$7="Prakarya dan Kewirausahaan (Rekayasa)",$F$8="X"),REKAYASA!A29,
IF(AND($F$7="Prakarya dan Kewirausahaan (Rekayasa)",$F$8="XI"),REKAYASA!E29,
IF(AND($F$7="Prakarya dan Kewirausahaan (Rekayasa)",$F$8="XII"),REKAYASA!I29,
IF(AND($F$7="Seni Budaya (Musik)",$F$8="X"),MUSIK!A29,
IF(AND($F$7="Seni Budaya (Musik)",$F$8="XI"),MUSIK!E29,
IF(AND($F$7="Seni Budaya (Musik)",$F$8="XII"),MUSIK!I29,
IF(AND($F$7="Seni Budaya (Rupa)",$F$8="X"),RUPA!A29,
IF(AND($F$7="Seni Budaya (Rupa)",$F$8="XI"),RUPA!E29,
IF(AND($F$7="Seni Budaya (Rupa)",$F$8="XII"),RUPA!I29,
IF(AND($F$7="Seni Budaya (Teater)",$F$8="X"),TEATER!A29,
IF(AND($F$7="Seni Budaya (Teater)",$F$8="XI"),TEATER!E29,
IF(AND($F$7="Seni Budaya (Teater)",$F$8="XII"),TEATER!I29,
IF(AND($F$7="Seni Budaya (Tari)",$F$8="X"),TARI!A29,
IF(AND($F$7="Seni Budaya (Tari)",$F$8="XI"),TARI!E29,
IF(AND($F$7="Seni Budaya (Tari)",$F$8="XII"),TARI!I29
))))
)))))))))))))))))))))</f>
        <v>0</v>
      </c>
      <c r="D42" s="184">
        <f>IF($F$7="","",
IF(AND($F$7="Prakarya dan Kewirausahaan (Kerajinan)",$F$8="X"),KERAJINAN!B29,
IF(AND($F$7="Prakarya dan Kewirausahaan (Kerajinan)",$F$8="XI"),KERAJINAN!F29,
IF(AND($F$7="Prakarya dan Kewirausahaan (Kerajinan)",$F$8="XII"),KERAJINAN!J29,
IF(AND($F$7="Prakarya dan Kewirausahaan (Budidaya)",$F$8="X"),BUDIDAYA!B29,
IF(AND($F$7="Prakarya dan Kewirausahaan (Budidaya)",$F$8="XI"),BUDIDAYA!F29,
IF(AND($F$7="Prakarya dan Kewirausahaan (Budidaya)",$F$8="XII"),BUDIDAYA!J29,
IF(AND($F$7="Prakarya dan Kewirausahaan (Pengolahan)",$F$8="X"),PENGOLAHAN!B29,
IF(AND($F$7="Prakarya dan Kewirausahaan (Pengolahan)",$F$8="XI"),PENGOLAHAN!F29,
IF(AND($F$7="Prakarya dan Kewirausahaan (Pengolahan)",$F$8="XII"),PENGOLAHAN!J29,
IF(AND($F$7="Prakarya dan Kewirausahaan (Rekayasa)",$F$8="X"),REKAYASA!B29,
IF(AND($F$7="Prakarya dan Kewirausahaan (Rekayasa)",$F$8="XI"),REKAYASA!F29,
IF(AND($F$7="Prakarya dan Kewirausahaan (Rekayasa)",$F$8="XII"),REKAYASA!J29,
IF(AND($F$7="Seni Budaya (Musik)",$F$8="X"),MUSIK!B29,
IF(AND($F$7="Seni Budaya (Musik)",$F$8="XI"),MUSIK!F29,
IF(AND($F$7="Seni Budaya (Musik)",$F$8="XII"),MUSIK!J29,
IF(AND($F$7="Seni Budaya (Rupa)",$F$8="X"),RUPA!B29,
IF(AND($F$7="Seni Budaya (Rupa)",$F$8="XI"),RUPA!F29,
IF(AND($F$7="Seni Budaya (Rupa)",$F$8="XII"),RUPA!J29,
IF(AND($F$7="Seni Budaya (Teater)",$F$8="X"),TEATER!B29,
IF(AND($F$7="Seni Budaya (Teater)",$F$8="XI"),TEATER!F29,
IF(AND($F$7="Seni Budaya (Teater)",$F$8="XII"),TEATER!J29,
IF(AND($F$7="Seni Budaya (Tari)",$F$8="X"),TARI!B29,
IF(AND($F$7="Seni Budaya (Tari)",$F$8="XI"),TARI!F29,
IF(AND($F$7="Seni Budaya (Tari)",$F$8="XII"),TARI!J29
))))
)))))))))))))))))))))</f>
        <v>0</v>
      </c>
      <c r="E42" s="190">
        <f>IF($F$7="","",
IF(AND($F$7="Prakarya dan Kewirausahaan (Kerajinan)",$F$8="X"),KERAJINAN!C29,
IF(AND($F$7="Prakarya dan Kewirausahaan (Kerajinan)",$F$8="XI"),KERAJINAN!G29,
IF(AND($F$7="Prakarya dan Kewirausahaan (Kerajinan)",$F$8="XII"),KERAJINAN!K29,
IF(AND($F$7="Prakarya dan Kewirausahaan (Budidaya)",$F$8="X"),BUDIDAYA!C29,
IF(AND($F$7="Prakarya dan Kewirausahaan (Budidaya)",$F$8="XI"),BUDIDAYA!G29,
IF(AND($F$7="Prakarya dan Kewirausahaan (Budidaya)",$F$8="XII"),BUDIDAYA!K29,
IF(AND($F$7="Prakarya dan Kewirausahaan (Pengolahan)",$F$8="X"),PENGOLAHAN!C29,
IF(AND($F$7="Prakarya dan Kewirausahaan (Pengolahan)",$F$8="XI"),PENGOLAHAN!G29,
IF(AND($F$7="Prakarya dan Kewirausahaan (Pengolahan)",$F$8="XII"),PENGOLAHAN!K29,
IF(AND($F$7="Prakarya dan Kewirausahaan (Rekayasa)",$F$8="X"),REKAYASA!C29,
IF(AND($F$7="Prakarya dan Kewirausahaan (Rekayasa)",$F$8="XI"),REKAYASA!G29,
IF(AND($F$7="Prakarya dan Kewirausahaan (Rekayasa)",$F$8="XII"),REKAYASA!K29,
IF(AND($F$7="Seni Budaya (Musik)",$F$8="X"),MUSIK!C29,
IF(AND($F$7="Seni Budaya (Musik)",$F$8="XI"),MUSIK!G29,
IF(AND($F$7="Seni Budaya (Musik)",$F$8="XII"),MUSIK!K29,
IF(AND($F$7="Seni Budaya (Rupa)",$F$8="X"),RUPA!C29,
IF(AND($F$7="Seni Budaya (Rupa)",$F$8="XI"),RUPA!G29,
IF(AND($F$7="Seni Budaya (Rupa)",$F$8="XII"),RUPA!K29,
IF(AND($F$7="Seni Budaya (Teater)",$F$8="X"),TEATER!C29,
IF(AND($F$7="Seni Budaya (Teater)",$F$8="XI"),TEATER!G29,
IF(AND($F$7="Seni Budaya (Teater)",$F$8="XII"),TEATER!K29,
IF(AND($F$7="Seni Budaya (Tari)",$F$8="X"),TARI!C29,
IF(AND($F$7="Seni Budaya (Tari)",$F$8="XI"),TARI!G29,
IF(AND($F$7="Seni Budaya (Tari)",$F$8="XII"),TARI!K29
))))
)))))))))))))))))))))</f>
        <v>0</v>
      </c>
      <c r="F42" s="184">
        <f>IF($F$7="","",
IF(AND($F$7="Prakarya dan Kewirausahaan (Kerajinan)",$F$8="X"),KERAJINAN!D29,
IF(AND($F$7="Prakarya dan Kewirausahaan (Kerajinan)",$F$8="XI"),KERAJINAN!H29,
IF(AND($F$7="Prakarya dan Kewirausahaan (Kerajinan)",$F$8="XII"),KERAJINAN!L29,
IF(AND($F$7="Prakarya dan Kewirausahaan (Budidaya)",$F$8="X"),BUDIDAYA!D29,
IF(AND($F$7="Prakarya dan Kewirausahaan (Budidaya)",$F$8="XI"),BUDIDAYA!H29,
IF(AND($F$7="Prakarya dan Kewirausahaan (Budidaya)",$F$8="XII"),BUDIDAYA!L29,
IF(AND($F$7="Prakarya dan Kewirausahaan (Pengolahan)",$F$8="X"),PENGOLAHAN!D29,
IF(AND($F$7="Prakarya dan Kewirausahaan (Pengolahan)",$F$8="XI"),PENGOLAHAN!H29,
IF(AND($F$7="Prakarya dan Kewirausahaan (Pengolahan)",$F$8="XII"),PENGOLAHAN!L29,
IF(AND($F$7="Prakarya dan Kewirausahaan (Rekayasa)",$F$8="X"),REKAYASA!D29,
IF(AND($F$7="Prakarya dan Kewirausahaan (Rekayasa)",$F$8="XI"),REKAYASA!H29,
IF(AND($F$7="Prakarya dan Kewirausahaan (Rekayasa)",$F$8="XII"),REKAYASA!L29,
IF(AND($F$7="Seni Budaya (Musik)",$F$8="X"),MUSIK!D29,
IF(AND($F$7="Seni Budaya (Musik)",$F$8="XI"),MUSIK!H29,
IF(AND($F$7="Seni Budaya (Musik)",$F$8="XII"),MUSIK!L29,
IF(AND($F$7="Seni Budaya (Rupa)",$F$8="X"),RUPA!D29,
IF(AND($F$7="Seni Budaya (Rupa)",$F$8="XI"),RUPA!H29,
IF(AND($F$7="Seni Budaya (Rupa)",$F$8="XII"),RUPA!L29,
IF(AND($F$7="Seni Budaya (Teater)",$F$8="X"),TEATER!D29,
IF(AND($F$7="Seni Budaya (Teater)",$F$8="XI"),TEATER!H29,
IF(AND($F$7="Seni Budaya (Teater)",$F$8="XII"),TEATER!L29,
IF(AND($F$7="Seni Budaya (Tari)",$F$8="X"),TARI!D29,
IF(AND($F$7="Seni Budaya (Tari)",$F$8="XI"),TARI!H29,
IF(AND($F$7="Seni Budaya (Tari)",$F$8="XII"),TARI!K29
))))
)))))))))))))))))))))</f>
        <v>0</v>
      </c>
      <c r="G42" s="188"/>
      <c r="H42" s="188"/>
      <c r="I42" s="208"/>
      <c r="J42" s="189"/>
      <c r="N42" s="220">
        <v>27</v>
      </c>
      <c r="O42" s="220" t="b">
        <v>0</v>
      </c>
      <c r="P42" s="220">
        <f t="shared" si="5"/>
        <v>0</v>
      </c>
      <c r="Q42" s="220" t="str">
        <f t="shared" si="6"/>
        <v/>
      </c>
      <c r="R42" s="220" t="str">
        <f t="shared" si="7"/>
        <v/>
      </c>
      <c r="S42" s="217" t="str">
        <f t="shared" si="8"/>
        <v/>
      </c>
      <c r="T42" s="220" t="str">
        <f t="shared" si="9"/>
        <v/>
      </c>
      <c r="U42" s="217" t="str">
        <f t="shared" si="10"/>
        <v/>
      </c>
      <c r="V42" s="220" t="str">
        <f t="shared" si="11"/>
        <v/>
      </c>
      <c r="W42" s="220" t="b">
        <v>0</v>
      </c>
      <c r="X42" s="220">
        <f t="shared" si="12"/>
        <v>0</v>
      </c>
      <c r="Y42" s="220" t="str">
        <f t="shared" si="0"/>
        <v/>
      </c>
      <c r="Z42" s="220" t="str">
        <f t="shared" si="1"/>
        <v/>
      </c>
      <c r="AA42" s="217" t="str">
        <f t="shared" si="2"/>
        <v/>
      </c>
      <c r="AB42" s="220" t="str">
        <f t="shared" si="3"/>
        <v/>
      </c>
      <c r="AC42" s="217" t="str">
        <f t="shared" si="4"/>
        <v/>
      </c>
      <c r="AD42" s="220" t="str">
        <f t="shared" si="13"/>
        <v/>
      </c>
    </row>
    <row r="43" spans="2:30" ht="93" customHeight="1" x14ac:dyDescent="0.2">
      <c r="B43" s="183">
        <f t="shared" si="14"/>
        <v>28</v>
      </c>
      <c r="C43" s="183">
        <f>IF($F$7="","",
IF(AND($F$7="Prakarya dan Kewirausahaan (Kerajinan)",$F$8="X"),KERAJINAN!A30,
IF(AND($F$7="Prakarya dan Kewirausahaan (Kerajinan)",$F$8="XI"),KERAJINAN!E30,
IF(AND($F$7="Prakarya dan Kewirausahaan (Kerajinan)",$F$8="XII"),KERAJINAN!I30,
IF(AND($F$7="Prakarya dan Kewirausahaan (Budidaya)",$F$8="X"),BUDIDAYA!A30,
IF(AND($F$7="Prakarya dan Kewirausahaan (Budidaya)",$F$8="XI"),BUDIDAYA!E30,
IF(AND($F$7="Prakarya dan Kewirausahaan (Budidaya)",$F$8="XII"),BUDIDAYA!I30,
IF(AND($F$7="Prakarya dan Kewirausahaan (Pengolahan)",$F$8="X"),PENGOLAHAN!A30,
IF(AND($F$7="Prakarya dan Kewirausahaan (Pengolahan)",$F$8="XI"),PENGOLAHAN!E30,
IF(AND($F$7="Prakarya dan Kewirausahaan (Pengolahan)",$F$8="XII"),PENGOLAHAN!I30,
IF(AND($F$7="Prakarya dan Kewirausahaan (Rekayasa)",$F$8="X"),REKAYASA!A30,
IF(AND($F$7="Prakarya dan Kewirausahaan (Rekayasa)",$F$8="XI"),REKAYASA!E30,
IF(AND($F$7="Prakarya dan Kewirausahaan (Rekayasa)",$F$8="XII"),REKAYASA!I30,
IF(AND($F$7="Seni Budaya (Musik)",$F$8="X"),MUSIK!A30,
IF(AND($F$7="Seni Budaya (Musik)",$F$8="XI"),MUSIK!E30,
IF(AND($F$7="Seni Budaya (Musik)",$F$8="XII"),MUSIK!I30,
IF(AND($F$7="Seni Budaya (Rupa)",$F$8="X"),RUPA!A30,
IF(AND($F$7="Seni Budaya (Rupa)",$F$8="XI"),RUPA!E30,
IF(AND($F$7="Seni Budaya (Rupa)",$F$8="XII"),RUPA!I30,
IF(AND($F$7="Seni Budaya (Teater)",$F$8="X"),TEATER!A30,
IF(AND($F$7="Seni Budaya (Teater)",$F$8="XI"),TEATER!E30,
IF(AND($F$7="Seni Budaya (Teater)",$F$8="XII"),TEATER!I30,
IF(AND($F$7="Seni Budaya (Tari)",$F$8="X"),TARI!A30,
IF(AND($F$7="Seni Budaya (Tari)",$F$8="XI"),TARI!E30,
IF(AND($F$7="Seni Budaya (Tari)",$F$8="XII"),TARI!I30
))))
)))))))))))))))))))))</f>
        <v>0</v>
      </c>
      <c r="D43" s="184">
        <f>IF($F$7="","",
IF(AND($F$7="Prakarya dan Kewirausahaan (Kerajinan)",$F$8="X"),KERAJINAN!B30,
IF(AND($F$7="Prakarya dan Kewirausahaan (Kerajinan)",$F$8="XI"),KERAJINAN!F30,
IF(AND($F$7="Prakarya dan Kewirausahaan (Kerajinan)",$F$8="XII"),KERAJINAN!J30,
IF(AND($F$7="Prakarya dan Kewirausahaan (Budidaya)",$F$8="X"),BUDIDAYA!B30,
IF(AND($F$7="Prakarya dan Kewirausahaan (Budidaya)",$F$8="XI"),BUDIDAYA!F30,
IF(AND($F$7="Prakarya dan Kewirausahaan (Budidaya)",$F$8="XII"),BUDIDAYA!J30,
IF(AND($F$7="Prakarya dan Kewirausahaan (Pengolahan)",$F$8="X"),PENGOLAHAN!B30,
IF(AND($F$7="Prakarya dan Kewirausahaan (Pengolahan)",$F$8="XI"),PENGOLAHAN!F30,
IF(AND($F$7="Prakarya dan Kewirausahaan (Pengolahan)",$F$8="XII"),PENGOLAHAN!J30,
IF(AND($F$7="Prakarya dan Kewirausahaan (Rekayasa)",$F$8="X"),REKAYASA!B30,
IF(AND($F$7="Prakarya dan Kewirausahaan (Rekayasa)",$F$8="XI"),REKAYASA!F30,
IF(AND($F$7="Prakarya dan Kewirausahaan (Rekayasa)",$F$8="XII"),REKAYASA!J30,
IF(AND($F$7="Seni Budaya (Musik)",$F$8="X"),MUSIK!B30,
IF(AND($F$7="Seni Budaya (Musik)",$F$8="XI"),MUSIK!F30,
IF(AND($F$7="Seni Budaya (Musik)",$F$8="XII"),MUSIK!J30,
IF(AND($F$7="Seni Budaya (Rupa)",$F$8="X"),RUPA!B30,
IF(AND($F$7="Seni Budaya (Rupa)",$F$8="XI"),RUPA!F30,
IF(AND($F$7="Seni Budaya (Rupa)",$F$8="XII"),RUPA!J30,
IF(AND($F$7="Seni Budaya (Teater)",$F$8="X"),TEATER!B30,
IF(AND($F$7="Seni Budaya (Teater)",$F$8="XI"),TEATER!F30,
IF(AND($F$7="Seni Budaya (Teater)",$F$8="XII"),TEATER!J30,
IF(AND($F$7="Seni Budaya (Tari)",$F$8="X"),TARI!B30,
IF(AND($F$7="Seni Budaya (Tari)",$F$8="XI"),TARI!F30,
IF(AND($F$7="Seni Budaya (Tari)",$F$8="XII"),TARI!J30
))))
)))))))))))))))))))))</f>
        <v>0</v>
      </c>
      <c r="E43" s="190">
        <f>IF($F$7="","",
IF(AND($F$7="Prakarya dan Kewirausahaan (Kerajinan)",$F$8="X"),KERAJINAN!C30,
IF(AND($F$7="Prakarya dan Kewirausahaan (Kerajinan)",$F$8="XI"),KERAJINAN!G30,
IF(AND($F$7="Prakarya dan Kewirausahaan (Kerajinan)",$F$8="XII"),KERAJINAN!K30,
IF(AND($F$7="Prakarya dan Kewirausahaan (Budidaya)",$F$8="X"),BUDIDAYA!C30,
IF(AND($F$7="Prakarya dan Kewirausahaan (Budidaya)",$F$8="XI"),BUDIDAYA!G30,
IF(AND($F$7="Prakarya dan Kewirausahaan (Budidaya)",$F$8="XII"),BUDIDAYA!K30,
IF(AND($F$7="Prakarya dan Kewirausahaan (Pengolahan)",$F$8="X"),PENGOLAHAN!C30,
IF(AND($F$7="Prakarya dan Kewirausahaan (Pengolahan)",$F$8="XI"),PENGOLAHAN!G30,
IF(AND($F$7="Prakarya dan Kewirausahaan (Pengolahan)",$F$8="XII"),PENGOLAHAN!K30,
IF(AND($F$7="Prakarya dan Kewirausahaan (Rekayasa)",$F$8="X"),REKAYASA!C30,
IF(AND($F$7="Prakarya dan Kewirausahaan (Rekayasa)",$F$8="XI"),REKAYASA!G30,
IF(AND($F$7="Prakarya dan Kewirausahaan (Rekayasa)",$F$8="XII"),REKAYASA!K30,
IF(AND($F$7="Seni Budaya (Musik)",$F$8="X"),MUSIK!C30,
IF(AND($F$7="Seni Budaya (Musik)",$F$8="XI"),MUSIK!G30,
IF(AND($F$7="Seni Budaya (Musik)",$F$8="XII"),MUSIK!K30,
IF(AND($F$7="Seni Budaya (Rupa)",$F$8="X"),RUPA!C30,
IF(AND($F$7="Seni Budaya (Rupa)",$F$8="XI"),RUPA!G30,
IF(AND($F$7="Seni Budaya (Rupa)",$F$8="XII"),RUPA!K30,
IF(AND($F$7="Seni Budaya (Teater)",$F$8="X"),TEATER!C30,
IF(AND($F$7="Seni Budaya (Teater)",$F$8="XI"),TEATER!G30,
IF(AND($F$7="Seni Budaya (Teater)",$F$8="XII"),TEATER!K30,
IF(AND($F$7="Seni Budaya (Tari)",$F$8="X"),TARI!C30,
IF(AND($F$7="Seni Budaya (Tari)",$F$8="XI"),TARI!G30,
IF(AND($F$7="Seni Budaya (Tari)",$F$8="XII"),TARI!K30
))))
)))))))))))))))))))))</f>
        <v>0</v>
      </c>
      <c r="F43" s="184">
        <f>IF($F$7="","",
IF(AND($F$7="Prakarya dan Kewirausahaan (Kerajinan)",$F$8="X"),KERAJINAN!D30,
IF(AND($F$7="Prakarya dan Kewirausahaan (Kerajinan)",$F$8="XI"),KERAJINAN!H30,
IF(AND($F$7="Prakarya dan Kewirausahaan (Kerajinan)",$F$8="XII"),KERAJINAN!L30,
IF(AND($F$7="Prakarya dan Kewirausahaan (Budidaya)",$F$8="X"),BUDIDAYA!D30,
IF(AND($F$7="Prakarya dan Kewirausahaan (Budidaya)",$F$8="XI"),BUDIDAYA!H30,
IF(AND($F$7="Prakarya dan Kewirausahaan (Budidaya)",$F$8="XII"),BUDIDAYA!L30,
IF(AND($F$7="Prakarya dan Kewirausahaan (Pengolahan)",$F$8="X"),PENGOLAHAN!D30,
IF(AND($F$7="Prakarya dan Kewirausahaan (Pengolahan)",$F$8="XI"),PENGOLAHAN!H30,
IF(AND($F$7="Prakarya dan Kewirausahaan (Pengolahan)",$F$8="XII"),PENGOLAHAN!L30,
IF(AND($F$7="Prakarya dan Kewirausahaan (Rekayasa)",$F$8="X"),REKAYASA!D30,
IF(AND($F$7="Prakarya dan Kewirausahaan (Rekayasa)",$F$8="XI"),REKAYASA!H30,
IF(AND($F$7="Prakarya dan Kewirausahaan (Rekayasa)",$F$8="XII"),REKAYASA!L30,
IF(AND($F$7="Seni Budaya (Musik)",$F$8="X"),MUSIK!D30,
IF(AND($F$7="Seni Budaya (Musik)",$F$8="XI"),MUSIK!H30,
IF(AND($F$7="Seni Budaya (Musik)",$F$8="XII"),MUSIK!L30,
IF(AND($F$7="Seni Budaya (Rupa)",$F$8="X"),RUPA!D30,
IF(AND($F$7="Seni Budaya (Rupa)",$F$8="XI"),RUPA!H30,
IF(AND($F$7="Seni Budaya (Rupa)",$F$8="XII"),RUPA!L30,
IF(AND($F$7="Seni Budaya (Teater)",$F$8="X"),TEATER!D30,
IF(AND($F$7="Seni Budaya (Teater)",$F$8="XI"),TEATER!H30,
IF(AND($F$7="Seni Budaya (Teater)",$F$8="XII"),TEATER!L30,
IF(AND($F$7="Seni Budaya (Tari)",$F$8="X"),TARI!D30,
IF(AND($F$7="Seni Budaya (Tari)",$F$8="XI"),TARI!H30,
IF(AND($F$7="Seni Budaya (Tari)",$F$8="XII"),TARI!K30
))))
)))))))))))))))))))))</f>
        <v>0</v>
      </c>
      <c r="G43" s="186"/>
      <c r="H43" s="186"/>
      <c r="I43" s="207"/>
      <c r="J43" s="187"/>
      <c r="N43" s="220">
        <v>28</v>
      </c>
      <c r="O43" s="220" t="b">
        <v>0</v>
      </c>
      <c r="P43" s="220">
        <f t="shared" si="5"/>
        <v>0</v>
      </c>
      <c r="Q43" s="220" t="str">
        <f t="shared" si="6"/>
        <v/>
      </c>
      <c r="R43" s="220" t="str">
        <f t="shared" si="7"/>
        <v/>
      </c>
      <c r="S43" s="217" t="str">
        <f t="shared" si="8"/>
        <v/>
      </c>
      <c r="T43" s="220" t="str">
        <f t="shared" si="9"/>
        <v/>
      </c>
      <c r="U43" s="217" t="str">
        <f t="shared" si="10"/>
        <v/>
      </c>
      <c r="V43" s="220" t="str">
        <f t="shared" si="11"/>
        <v/>
      </c>
      <c r="W43" s="220" t="b">
        <v>0</v>
      </c>
      <c r="X43" s="220">
        <f t="shared" si="12"/>
        <v>0</v>
      </c>
      <c r="Y43" s="220" t="str">
        <f t="shared" si="0"/>
        <v/>
      </c>
      <c r="Z43" s="220" t="str">
        <f t="shared" si="1"/>
        <v/>
      </c>
      <c r="AA43" s="217" t="str">
        <f t="shared" si="2"/>
        <v/>
      </c>
      <c r="AB43" s="220" t="str">
        <f t="shared" si="3"/>
        <v/>
      </c>
      <c r="AC43" s="217" t="str">
        <f t="shared" si="4"/>
        <v/>
      </c>
      <c r="AD43" s="220" t="str">
        <f t="shared" si="13"/>
        <v/>
      </c>
    </row>
    <row r="44" spans="2:30" ht="93" customHeight="1" x14ac:dyDescent="0.2">
      <c r="B44" s="183">
        <f t="shared" si="14"/>
        <v>29</v>
      </c>
      <c r="C44" s="183">
        <f>IF($F$7="","",
IF(AND($F$7="Prakarya dan Kewirausahaan (Kerajinan)",$F$8="X"),KERAJINAN!A31,
IF(AND($F$7="Prakarya dan Kewirausahaan (Kerajinan)",$F$8="XI"),KERAJINAN!E31,
IF(AND($F$7="Prakarya dan Kewirausahaan (Kerajinan)",$F$8="XII"),KERAJINAN!I31,
IF(AND($F$7="Prakarya dan Kewirausahaan (Budidaya)",$F$8="X"),BUDIDAYA!A31,
IF(AND($F$7="Prakarya dan Kewirausahaan (Budidaya)",$F$8="XI"),BUDIDAYA!E31,
IF(AND($F$7="Prakarya dan Kewirausahaan (Budidaya)",$F$8="XII"),BUDIDAYA!I31,
IF(AND($F$7="Prakarya dan Kewirausahaan (Pengolahan)",$F$8="X"),PENGOLAHAN!A31,
IF(AND($F$7="Prakarya dan Kewirausahaan (Pengolahan)",$F$8="XI"),PENGOLAHAN!E31,
IF(AND($F$7="Prakarya dan Kewirausahaan (Pengolahan)",$F$8="XII"),PENGOLAHAN!I31,
IF(AND($F$7="Prakarya dan Kewirausahaan (Rekayasa)",$F$8="X"),REKAYASA!A31,
IF(AND($F$7="Prakarya dan Kewirausahaan (Rekayasa)",$F$8="XI"),REKAYASA!E31,
IF(AND($F$7="Prakarya dan Kewirausahaan (Rekayasa)",$F$8="XII"),REKAYASA!I31,
IF(AND($F$7="Seni Budaya (Musik)",$F$8="X"),MUSIK!A31,
IF(AND($F$7="Seni Budaya (Musik)",$F$8="XI"),MUSIK!E31,
IF(AND($F$7="Seni Budaya (Musik)",$F$8="XII"),MUSIK!I31,
IF(AND($F$7="Seni Budaya (Rupa)",$F$8="X"),RUPA!A31,
IF(AND($F$7="Seni Budaya (Rupa)",$F$8="XI"),RUPA!E31,
IF(AND($F$7="Seni Budaya (Rupa)",$F$8="XII"),RUPA!I31,
IF(AND($F$7="Seni Budaya (Teater)",$F$8="X"),TEATER!A31,
IF(AND($F$7="Seni Budaya (Teater)",$F$8="XI"),TEATER!E31,
IF(AND($F$7="Seni Budaya (Teater)",$F$8="XII"),TEATER!I31,
IF(AND($F$7="Seni Budaya (Tari)",$F$8="X"),TARI!A31,
IF(AND($F$7="Seni Budaya (Tari)",$F$8="XI"),TARI!E31,
IF(AND($F$7="Seni Budaya (Tari)",$F$8="XII"),TARI!I31
))))
)))))))))))))))))))))</f>
        <v>0</v>
      </c>
      <c r="D44" s="184">
        <f>IF($F$7="","",
IF(AND($F$7="Prakarya dan Kewirausahaan (Kerajinan)",$F$8="X"),KERAJINAN!B31,
IF(AND($F$7="Prakarya dan Kewirausahaan (Kerajinan)",$F$8="XI"),KERAJINAN!F31,
IF(AND($F$7="Prakarya dan Kewirausahaan (Kerajinan)",$F$8="XII"),KERAJINAN!J31,
IF(AND($F$7="Prakarya dan Kewirausahaan (Budidaya)",$F$8="X"),BUDIDAYA!B31,
IF(AND($F$7="Prakarya dan Kewirausahaan (Budidaya)",$F$8="XI"),BUDIDAYA!F31,
IF(AND($F$7="Prakarya dan Kewirausahaan (Budidaya)",$F$8="XII"),BUDIDAYA!J31,
IF(AND($F$7="Prakarya dan Kewirausahaan (Pengolahan)",$F$8="X"),PENGOLAHAN!B31,
IF(AND($F$7="Prakarya dan Kewirausahaan (Pengolahan)",$F$8="XI"),PENGOLAHAN!F31,
IF(AND($F$7="Prakarya dan Kewirausahaan (Pengolahan)",$F$8="XII"),PENGOLAHAN!J31,
IF(AND($F$7="Prakarya dan Kewirausahaan (Rekayasa)",$F$8="X"),REKAYASA!B31,
IF(AND($F$7="Prakarya dan Kewirausahaan (Rekayasa)",$F$8="XI"),REKAYASA!F31,
IF(AND($F$7="Prakarya dan Kewirausahaan (Rekayasa)",$F$8="XII"),REKAYASA!J31,
IF(AND($F$7="Seni Budaya (Musik)",$F$8="X"),MUSIK!B31,
IF(AND($F$7="Seni Budaya (Musik)",$F$8="XI"),MUSIK!F31,
IF(AND($F$7="Seni Budaya (Musik)",$F$8="XII"),MUSIK!J31,
IF(AND($F$7="Seni Budaya (Rupa)",$F$8="X"),RUPA!B31,
IF(AND($F$7="Seni Budaya (Rupa)",$F$8="XI"),RUPA!F31,
IF(AND($F$7="Seni Budaya (Rupa)",$F$8="XII"),RUPA!J31,
IF(AND($F$7="Seni Budaya (Teater)",$F$8="X"),TEATER!B31,
IF(AND($F$7="Seni Budaya (Teater)",$F$8="XI"),TEATER!F31,
IF(AND($F$7="Seni Budaya (Teater)",$F$8="XII"),TEATER!J31,
IF(AND($F$7="Seni Budaya (Tari)",$F$8="X"),TARI!B31,
IF(AND($F$7="Seni Budaya (Tari)",$F$8="XI"),TARI!F31,
IF(AND($F$7="Seni Budaya (Tari)",$F$8="XII"),TARI!J31
))))
)))))))))))))))))))))</f>
        <v>0</v>
      </c>
      <c r="E44" s="190">
        <f>IF($F$7="","",
IF(AND($F$7="Prakarya dan Kewirausahaan (Kerajinan)",$F$8="X"),KERAJINAN!C31,
IF(AND($F$7="Prakarya dan Kewirausahaan (Kerajinan)",$F$8="XI"),KERAJINAN!G31,
IF(AND($F$7="Prakarya dan Kewirausahaan (Kerajinan)",$F$8="XII"),KERAJINAN!K31,
IF(AND($F$7="Prakarya dan Kewirausahaan (Budidaya)",$F$8="X"),BUDIDAYA!C31,
IF(AND($F$7="Prakarya dan Kewirausahaan (Budidaya)",$F$8="XI"),BUDIDAYA!G31,
IF(AND($F$7="Prakarya dan Kewirausahaan (Budidaya)",$F$8="XII"),BUDIDAYA!K31,
IF(AND($F$7="Prakarya dan Kewirausahaan (Pengolahan)",$F$8="X"),PENGOLAHAN!C31,
IF(AND($F$7="Prakarya dan Kewirausahaan (Pengolahan)",$F$8="XI"),PENGOLAHAN!G31,
IF(AND($F$7="Prakarya dan Kewirausahaan (Pengolahan)",$F$8="XII"),PENGOLAHAN!K31,
IF(AND($F$7="Prakarya dan Kewirausahaan (Rekayasa)",$F$8="X"),REKAYASA!C31,
IF(AND($F$7="Prakarya dan Kewirausahaan (Rekayasa)",$F$8="XI"),REKAYASA!G31,
IF(AND($F$7="Prakarya dan Kewirausahaan (Rekayasa)",$F$8="XII"),REKAYASA!K31,
IF(AND($F$7="Seni Budaya (Musik)",$F$8="X"),MUSIK!C31,
IF(AND($F$7="Seni Budaya (Musik)",$F$8="XI"),MUSIK!G31,
IF(AND($F$7="Seni Budaya (Musik)",$F$8="XII"),MUSIK!K31,
IF(AND($F$7="Seni Budaya (Rupa)",$F$8="X"),RUPA!C31,
IF(AND($F$7="Seni Budaya (Rupa)",$F$8="XI"),RUPA!G31,
IF(AND($F$7="Seni Budaya (Rupa)",$F$8="XII"),RUPA!K31,
IF(AND($F$7="Seni Budaya (Teater)",$F$8="X"),TEATER!C31,
IF(AND($F$7="Seni Budaya (Teater)",$F$8="XI"),TEATER!G31,
IF(AND($F$7="Seni Budaya (Teater)",$F$8="XII"),TEATER!K31,
IF(AND($F$7="Seni Budaya (Tari)",$F$8="X"),TARI!C31,
IF(AND($F$7="Seni Budaya (Tari)",$F$8="XI"),TARI!G31,
IF(AND($F$7="Seni Budaya (Tari)",$F$8="XII"),TARI!K31
))))
)))))))))))))))))))))</f>
        <v>0</v>
      </c>
      <c r="F44" s="184">
        <f>IF($F$7="","",
IF(AND($F$7="Prakarya dan Kewirausahaan (Kerajinan)",$F$8="X"),KERAJINAN!D31,
IF(AND($F$7="Prakarya dan Kewirausahaan (Kerajinan)",$F$8="XI"),KERAJINAN!H31,
IF(AND($F$7="Prakarya dan Kewirausahaan (Kerajinan)",$F$8="XII"),KERAJINAN!L31,
IF(AND($F$7="Prakarya dan Kewirausahaan (Budidaya)",$F$8="X"),BUDIDAYA!D31,
IF(AND($F$7="Prakarya dan Kewirausahaan (Budidaya)",$F$8="XI"),BUDIDAYA!H31,
IF(AND($F$7="Prakarya dan Kewirausahaan (Budidaya)",$F$8="XII"),BUDIDAYA!L31,
IF(AND($F$7="Prakarya dan Kewirausahaan (Pengolahan)",$F$8="X"),PENGOLAHAN!D31,
IF(AND($F$7="Prakarya dan Kewirausahaan (Pengolahan)",$F$8="XI"),PENGOLAHAN!H31,
IF(AND($F$7="Prakarya dan Kewirausahaan (Pengolahan)",$F$8="XII"),PENGOLAHAN!L31,
IF(AND($F$7="Prakarya dan Kewirausahaan (Rekayasa)",$F$8="X"),REKAYASA!D31,
IF(AND($F$7="Prakarya dan Kewirausahaan (Rekayasa)",$F$8="XI"),REKAYASA!H31,
IF(AND($F$7="Prakarya dan Kewirausahaan (Rekayasa)",$F$8="XII"),REKAYASA!L31,
IF(AND($F$7="Seni Budaya (Musik)",$F$8="X"),MUSIK!D31,
IF(AND($F$7="Seni Budaya (Musik)",$F$8="XI"),MUSIK!H31,
IF(AND($F$7="Seni Budaya (Musik)",$F$8="XII"),MUSIK!L31,
IF(AND($F$7="Seni Budaya (Rupa)",$F$8="X"),RUPA!D31,
IF(AND($F$7="Seni Budaya (Rupa)",$F$8="XI"),RUPA!H31,
IF(AND($F$7="Seni Budaya (Rupa)",$F$8="XII"),RUPA!L31,
IF(AND($F$7="Seni Budaya (Teater)",$F$8="X"),TEATER!D31,
IF(AND($F$7="Seni Budaya (Teater)",$F$8="XI"),TEATER!H31,
IF(AND($F$7="Seni Budaya (Teater)",$F$8="XII"),TEATER!L31,
IF(AND($F$7="Seni Budaya (Tari)",$F$8="X"),TARI!D31,
IF(AND($F$7="Seni Budaya (Tari)",$F$8="XI"),TARI!H31,
IF(AND($F$7="Seni Budaya (Tari)",$F$8="XII"),TARI!K31
))))
)))))))))))))))))))))</f>
        <v>0</v>
      </c>
      <c r="G44" s="188"/>
      <c r="H44" s="188"/>
      <c r="I44" s="208"/>
      <c r="J44" s="189"/>
      <c r="N44" s="220">
        <v>29</v>
      </c>
      <c r="O44" s="220" t="b">
        <v>0</v>
      </c>
      <c r="P44" s="220">
        <f t="shared" si="5"/>
        <v>0</v>
      </c>
      <c r="Q44" s="220" t="str">
        <f t="shared" si="6"/>
        <v/>
      </c>
      <c r="R44" s="220" t="str">
        <f t="shared" si="7"/>
        <v/>
      </c>
      <c r="S44" s="217" t="str">
        <f t="shared" si="8"/>
        <v/>
      </c>
      <c r="T44" s="220" t="str">
        <f t="shared" si="9"/>
        <v/>
      </c>
      <c r="U44" s="217" t="str">
        <f t="shared" si="10"/>
        <v/>
      </c>
      <c r="V44" s="220" t="str">
        <f t="shared" si="11"/>
        <v/>
      </c>
      <c r="W44" s="220" t="b">
        <v>0</v>
      </c>
      <c r="X44" s="220">
        <f t="shared" si="12"/>
        <v>0</v>
      </c>
      <c r="Y44" s="220" t="str">
        <f t="shared" si="0"/>
        <v/>
      </c>
      <c r="Z44" s="220" t="str">
        <f t="shared" si="1"/>
        <v/>
      </c>
      <c r="AA44" s="217" t="str">
        <f t="shared" si="2"/>
        <v/>
      </c>
      <c r="AB44" s="220" t="str">
        <f t="shared" si="3"/>
        <v/>
      </c>
      <c r="AC44" s="217" t="str">
        <f t="shared" si="4"/>
        <v/>
      </c>
      <c r="AD44" s="220" t="str">
        <f t="shared" si="13"/>
        <v/>
      </c>
    </row>
    <row r="45" spans="2:30" ht="93" customHeight="1" x14ac:dyDescent="0.2">
      <c r="B45" s="183">
        <f t="shared" si="14"/>
        <v>30</v>
      </c>
      <c r="C45" s="183">
        <f>IF($F$7="","",
IF(AND($F$7="Prakarya dan Kewirausahaan (Kerajinan)",$F$8="X"),KERAJINAN!A32,
IF(AND($F$7="Prakarya dan Kewirausahaan (Kerajinan)",$F$8="XI"),KERAJINAN!E32,
IF(AND($F$7="Prakarya dan Kewirausahaan (Kerajinan)",$F$8="XII"),KERAJINAN!I32,
IF(AND($F$7="Prakarya dan Kewirausahaan (Budidaya)",$F$8="X"),BUDIDAYA!A32,
IF(AND($F$7="Prakarya dan Kewirausahaan (Budidaya)",$F$8="XI"),BUDIDAYA!E32,
IF(AND($F$7="Prakarya dan Kewirausahaan (Budidaya)",$F$8="XII"),BUDIDAYA!I32,
IF(AND($F$7="Prakarya dan Kewirausahaan (Pengolahan)",$F$8="X"),PENGOLAHAN!A32,
IF(AND($F$7="Prakarya dan Kewirausahaan (Pengolahan)",$F$8="XI"),PENGOLAHAN!E32,
IF(AND($F$7="Prakarya dan Kewirausahaan (Pengolahan)",$F$8="XII"),PENGOLAHAN!I32,
IF(AND($F$7="Prakarya dan Kewirausahaan (Rekayasa)",$F$8="X"),REKAYASA!A32,
IF(AND($F$7="Prakarya dan Kewirausahaan (Rekayasa)",$F$8="XI"),REKAYASA!E32,
IF(AND($F$7="Prakarya dan Kewirausahaan (Rekayasa)",$F$8="XII"),REKAYASA!I32,
IF(AND($F$7="Seni Budaya (Musik)",$F$8="X"),MUSIK!A32,
IF(AND($F$7="Seni Budaya (Musik)",$F$8="XI"),MUSIK!E32,
IF(AND($F$7="Seni Budaya (Musik)",$F$8="XII"),MUSIK!I32,
IF(AND($F$7="Seni Budaya (Rupa)",$F$8="X"),RUPA!A32,
IF(AND($F$7="Seni Budaya (Rupa)",$F$8="XI"),RUPA!E32,
IF(AND($F$7="Seni Budaya (Rupa)",$F$8="XII"),RUPA!I32,
IF(AND($F$7="Seni Budaya (Teater)",$F$8="X"),TEATER!A32,
IF(AND($F$7="Seni Budaya (Teater)",$F$8="XI"),TEATER!E32,
IF(AND($F$7="Seni Budaya (Teater)",$F$8="XII"),TEATER!I32,
IF(AND($F$7="Seni Budaya (Tari)",$F$8="X"),TARI!A32,
IF(AND($F$7="Seni Budaya (Tari)",$F$8="XI"),TARI!E32,
IF(AND($F$7="Seni Budaya (Tari)",$F$8="XII"),TARI!I32
))))
)))))))))))))))))))))</f>
        <v>0</v>
      </c>
      <c r="D45" s="184">
        <f>IF($F$7="","",
IF(AND($F$7="Prakarya dan Kewirausahaan (Kerajinan)",$F$8="X"),KERAJINAN!B32,
IF(AND($F$7="Prakarya dan Kewirausahaan (Kerajinan)",$F$8="XI"),KERAJINAN!F32,
IF(AND($F$7="Prakarya dan Kewirausahaan (Kerajinan)",$F$8="XII"),KERAJINAN!J32,
IF(AND($F$7="Prakarya dan Kewirausahaan (Budidaya)",$F$8="X"),BUDIDAYA!B32,
IF(AND($F$7="Prakarya dan Kewirausahaan (Budidaya)",$F$8="XI"),BUDIDAYA!F32,
IF(AND($F$7="Prakarya dan Kewirausahaan (Budidaya)",$F$8="XII"),BUDIDAYA!J32,
IF(AND($F$7="Prakarya dan Kewirausahaan (Pengolahan)",$F$8="X"),PENGOLAHAN!B32,
IF(AND($F$7="Prakarya dan Kewirausahaan (Pengolahan)",$F$8="XI"),PENGOLAHAN!F32,
IF(AND($F$7="Prakarya dan Kewirausahaan (Pengolahan)",$F$8="XII"),PENGOLAHAN!J32,
IF(AND($F$7="Prakarya dan Kewirausahaan (Rekayasa)",$F$8="X"),REKAYASA!B32,
IF(AND($F$7="Prakarya dan Kewirausahaan (Rekayasa)",$F$8="XI"),REKAYASA!F32,
IF(AND($F$7="Prakarya dan Kewirausahaan (Rekayasa)",$F$8="XII"),REKAYASA!J32,
IF(AND($F$7="Seni Budaya (Musik)",$F$8="X"),MUSIK!B32,
IF(AND($F$7="Seni Budaya (Musik)",$F$8="XI"),MUSIK!F32,
IF(AND($F$7="Seni Budaya (Musik)",$F$8="XII"),MUSIK!J32,
IF(AND($F$7="Seni Budaya (Rupa)",$F$8="X"),RUPA!B32,
IF(AND($F$7="Seni Budaya (Rupa)",$F$8="XI"),RUPA!F32,
IF(AND($F$7="Seni Budaya (Rupa)",$F$8="XII"),RUPA!J32,
IF(AND($F$7="Seni Budaya (Teater)",$F$8="X"),TEATER!B32,
IF(AND($F$7="Seni Budaya (Teater)",$F$8="XI"),TEATER!F32,
IF(AND($F$7="Seni Budaya (Teater)",$F$8="XII"),TEATER!J32,
IF(AND($F$7="Seni Budaya (Tari)",$F$8="X"),TARI!B32,
IF(AND($F$7="Seni Budaya (Tari)",$F$8="XI"),TARI!F32,
IF(AND($F$7="Seni Budaya (Tari)",$F$8="XII"),TARI!J32
))))
)))))))))))))))))))))</f>
        <v>0</v>
      </c>
      <c r="E45" s="190">
        <f>IF($F$7="","",
IF(AND($F$7="Prakarya dan Kewirausahaan (Kerajinan)",$F$8="X"),KERAJINAN!C32,
IF(AND($F$7="Prakarya dan Kewirausahaan (Kerajinan)",$F$8="XI"),KERAJINAN!G32,
IF(AND($F$7="Prakarya dan Kewirausahaan (Kerajinan)",$F$8="XII"),KERAJINAN!K32,
IF(AND($F$7="Prakarya dan Kewirausahaan (Budidaya)",$F$8="X"),BUDIDAYA!C32,
IF(AND($F$7="Prakarya dan Kewirausahaan (Budidaya)",$F$8="XI"),BUDIDAYA!G32,
IF(AND($F$7="Prakarya dan Kewirausahaan (Budidaya)",$F$8="XII"),BUDIDAYA!K32,
IF(AND($F$7="Prakarya dan Kewirausahaan (Pengolahan)",$F$8="X"),PENGOLAHAN!C32,
IF(AND($F$7="Prakarya dan Kewirausahaan (Pengolahan)",$F$8="XI"),PENGOLAHAN!G32,
IF(AND($F$7="Prakarya dan Kewirausahaan (Pengolahan)",$F$8="XII"),PENGOLAHAN!K32,
IF(AND($F$7="Prakarya dan Kewirausahaan (Rekayasa)",$F$8="X"),REKAYASA!C32,
IF(AND($F$7="Prakarya dan Kewirausahaan (Rekayasa)",$F$8="XI"),REKAYASA!G32,
IF(AND($F$7="Prakarya dan Kewirausahaan (Rekayasa)",$F$8="XII"),REKAYASA!K32,
IF(AND($F$7="Seni Budaya (Musik)",$F$8="X"),MUSIK!C32,
IF(AND($F$7="Seni Budaya (Musik)",$F$8="XI"),MUSIK!G32,
IF(AND($F$7="Seni Budaya (Musik)",$F$8="XII"),MUSIK!K32,
IF(AND($F$7="Seni Budaya (Rupa)",$F$8="X"),RUPA!C32,
IF(AND($F$7="Seni Budaya (Rupa)",$F$8="XI"),RUPA!G32,
IF(AND($F$7="Seni Budaya (Rupa)",$F$8="XII"),RUPA!K32,
IF(AND($F$7="Seni Budaya (Teater)",$F$8="X"),TEATER!C32,
IF(AND($F$7="Seni Budaya (Teater)",$F$8="XI"),TEATER!G32,
IF(AND($F$7="Seni Budaya (Teater)",$F$8="XII"),TEATER!K32,
IF(AND($F$7="Seni Budaya (Tari)",$F$8="X"),TARI!C32,
IF(AND($F$7="Seni Budaya (Tari)",$F$8="XI"),TARI!G32,
IF(AND($F$7="Seni Budaya (Tari)",$F$8="XII"),TARI!K32
))))
)))))))))))))))))))))</f>
        <v>0</v>
      </c>
      <c r="F45" s="184">
        <f>IF($F$7="","",
IF(AND($F$7="Prakarya dan Kewirausahaan (Kerajinan)",$F$8="X"),KERAJINAN!D32,
IF(AND($F$7="Prakarya dan Kewirausahaan (Kerajinan)",$F$8="XI"),KERAJINAN!H32,
IF(AND($F$7="Prakarya dan Kewirausahaan (Kerajinan)",$F$8="XII"),KERAJINAN!L32,
IF(AND($F$7="Prakarya dan Kewirausahaan (Budidaya)",$F$8="X"),BUDIDAYA!D32,
IF(AND($F$7="Prakarya dan Kewirausahaan (Budidaya)",$F$8="XI"),BUDIDAYA!H32,
IF(AND($F$7="Prakarya dan Kewirausahaan (Budidaya)",$F$8="XII"),BUDIDAYA!L32,
IF(AND($F$7="Prakarya dan Kewirausahaan (Pengolahan)",$F$8="X"),PENGOLAHAN!D32,
IF(AND($F$7="Prakarya dan Kewirausahaan (Pengolahan)",$F$8="XI"),PENGOLAHAN!H32,
IF(AND($F$7="Prakarya dan Kewirausahaan (Pengolahan)",$F$8="XII"),PENGOLAHAN!L32,
IF(AND($F$7="Prakarya dan Kewirausahaan (Rekayasa)",$F$8="X"),REKAYASA!D32,
IF(AND($F$7="Prakarya dan Kewirausahaan (Rekayasa)",$F$8="XI"),REKAYASA!H32,
IF(AND($F$7="Prakarya dan Kewirausahaan (Rekayasa)",$F$8="XII"),REKAYASA!L32,
IF(AND($F$7="Seni Budaya (Musik)",$F$8="X"),MUSIK!D32,
IF(AND($F$7="Seni Budaya (Musik)",$F$8="XI"),MUSIK!H32,
IF(AND($F$7="Seni Budaya (Musik)",$F$8="XII"),MUSIK!L32,
IF(AND($F$7="Seni Budaya (Rupa)",$F$8="X"),RUPA!D32,
IF(AND($F$7="Seni Budaya (Rupa)",$F$8="XI"),RUPA!H32,
IF(AND($F$7="Seni Budaya (Rupa)",$F$8="XII"),RUPA!L32,
IF(AND($F$7="Seni Budaya (Teater)",$F$8="X"),TEATER!D32,
IF(AND($F$7="Seni Budaya (Teater)",$F$8="XI"),TEATER!H32,
IF(AND($F$7="Seni Budaya (Teater)",$F$8="XII"),TEATER!L32,
IF(AND($F$7="Seni Budaya (Tari)",$F$8="X"),TARI!D32,
IF(AND($F$7="Seni Budaya (Tari)",$F$8="XI"),TARI!H32,
IF(AND($F$7="Seni Budaya (Tari)",$F$8="XII"),TARI!K32
))))
)))))))))))))))))))))</f>
        <v>0</v>
      </c>
      <c r="G45" s="186"/>
      <c r="H45" s="186"/>
      <c r="I45" s="207"/>
      <c r="J45" s="187"/>
      <c r="N45" s="220">
        <v>30</v>
      </c>
      <c r="O45" s="220" t="b">
        <v>0</v>
      </c>
      <c r="P45" s="220">
        <f t="shared" si="5"/>
        <v>0</v>
      </c>
      <c r="Q45" s="220" t="str">
        <f t="shared" si="6"/>
        <v/>
      </c>
      <c r="R45" s="220" t="str">
        <f t="shared" si="7"/>
        <v/>
      </c>
      <c r="S45" s="217" t="str">
        <f t="shared" si="8"/>
        <v/>
      </c>
      <c r="T45" s="220" t="str">
        <f t="shared" si="9"/>
        <v/>
      </c>
      <c r="U45" s="217" t="str">
        <f t="shared" si="10"/>
        <v/>
      </c>
      <c r="V45" s="220" t="str">
        <f t="shared" si="11"/>
        <v/>
      </c>
      <c r="W45" s="220" t="b">
        <v>0</v>
      </c>
      <c r="X45" s="220">
        <f t="shared" si="12"/>
        <v>0</v>
      </c>
      <c r="Y45" s="220" t="str">
        <f t="shared" si="0"/>
        <v/>
      </c>
      <c r="Z45" s="220" t="str">
        <f t="shared" si="1"/>
        <v/>
      </c>
      <c r="AA45" s="217" t="str">
        <f t="shared" si="2"/>
        <v/>
      </c>
      <c r="AB45" s="220" t="str">
        <f t="shared" si="3"/>
        <v/>
      </c>
      <c r="AC45" s="217" t="str">
        <f t="shared" si="4"/>
        <v/>
      </c>
      <c r="AD45" s="220" t="str">
        <f t="shared" si="13"/>
        <v/>
      </c>
    </row>
    <row r="46" spans="2:30" ht="93" customHeight="1" x14ac:dyDescent="0.2">
      <c r="B46" s="183">
        <f t="shared" si="14"/>
        <v>31</v>
      </c>
      <c r="C46" s="183">
        <f>IF($F$7="","",
IF(AND($F$7="Prakarya dan Kewirausahaan (Kerajinan)",$F$8="X"),KERAJINAN!A33,
IF(AND($F$7="Prakarya dan Kewirausahaan (Kerajinan)",$F$8="XI"),KERAJINAN!E33,
IF(AND($F$7="Prakarya dan Kewirausahaan (Kerajinan)",$F$8="XII"),KERAJINAN!I33,
IF(AND($F$7="Prakarya dan Kewirausahaan (Budidaya)",$F$8="X"),BUDIDAYA!A33,
IF(AND($F$7="Prakarya dan Kewirausahaan (Budidaya)",$F$8="XI"),BUDIDAYA!E33,
IF(AND($F$7="Prakarya dan Kewirausahaan (Budidaya)",$F$8="XII"),BUDIDAYA!I33,
IF(AND($F$7="Prakarya dan Kewirausahaan (Pengolahan)",$F$8="X"),PENGOLAHAN!A33,
IF(AND($F$7="Prakarya dan Kewirausahaan (Pengolahan)",$F$8="XI"),PENGOLAHAN!E33,
IF(AND($F$7="Prakarya dan Kewirausahaan (Pengolahan)",$F$8="XII"),PENGOLAHAN!I33,
IF(AND($F$7="Prakarya dan Kewirausahaan (Rekayasa)",$F$8="X"),REKAYASA!A33,
IF(AND($F$7="Prakarya dan Kewirausahaan (Rekayasa)",$F$8="XI"),REKAYASA!E33,
IF(AND($F$7="Prakarya dan Kewirausahaan (Rekayasa)",$F$8="XII"),REKAYASA!I33,
IF(AND($F$7="Seni Budaya (Musik)",$F$8="X"),MUSIK!A33,
IF(AND($F$7="Seni Budaya (Musik)",$F$8="XI"),MUSIK!E33,
IF(AND($F$7="Seni Budaya (Musik)",$F$8="XII"),MUSIK!I33,
IF(AND($F$7="Seni Budaya (Rupa)",$F$8="X"),RUPA!A33,
IF(AND($F$7="Seni Budaya (Rupa)",$F$8="XI"),RUPA!E33,
IF(AND($F$7="Seni Budaya (Rupa)",$F$8="XII"),RUPA!I33,
IF(AND($F$7="Seni Budaya (Teater)",$F$8="X"),TEATER!A33,
IF(AND($F$7="Seni Budaya (Teater)",$F$8="XI"),TEATER!E33,
IF(AND($F$7="Seni Budaya (Teater)",$F$8="XII"),TEATER!I33,
IF(AND($F$7="Seni Budaya (Tari)",$F$8="X"),TARI!A33,
IF(AND($F$7="Seni Budaya (Tari)",$F$8="XI"),TARI!E33,
IF(AND($F$7="Seni Budaya (Tari)",$F$8="XII"),TARI!I33
))))
)))))))))))))))))))))</f>
        <v>0</v>
      </c>
      <c r="D46" s="184">
        <f>IF($F$7="","",
IF(AND($F$7="Prakarya dan Kewirausahaan (Kerajinan)",$F$8="X"),KERAJINAN!B33,
IF(AND($F$7="Prakarya dan Kewirausahaan (Kerajinan)",$F$8="XI"),KERAJINAN!F33,
IF(AND($F$7="Prakarya dan Kewirausahaan (Kerajinan)",$F$8="XII"),KERAJINAN!J33,
IF(AND($F$7="Prakarya dan Kewirausahaan (Budidaya)",$F$8="X"),BUDIDAYA!B33,
IF(AND($F$7="Prakarya dan Kewirausahaan (Budidaya)",$F$8="XI"),BUDIDAYA!F33,
IF(AND($F$7="Prakarya dan Kewirausahaan (Budidaya)",$F$8="XII"),BUDIDAYA!J33,
IF(AND($F$7="Prakarya dan Kewirausahaan (Pengolahan)",$F$8="X"),PENGOLAHAN!B33,
IF(AND($F$7="Prakarya dan Kewirausahaan (Pengolahan)",$F$8="XI"),PENGOLAHAN!F33,
IF(AND($F$7="Prakarya dan Kewirausahaan (Pengolahan)",$F$8="XII"),PENGOLAHAN!J33,
IF(AND($F$7="Prakarya dan Kewirausahaan (Rekayasa)",$F$8="X"),REKAYASA!B33,
IF(AND($F$7="Prakarya dan Kewirausahaan (Rekayasa)",$F$8="XI"),REKAYASA!F33,
IF(AND($F$7="Prakarya dan Kewirausahaan (Rekayasa)",$F$8="XII"),REKAYASA!J33,
IF(AND($F$7="Seni Budaya (Musik)",$F$8="X"),MUSIK!B33,
IF(AND($F$7="Seni Budaya (Musik)",$F$8="XI"),MUSIK!F33,
IF(AND($F$7="Seni Budaya (Musik)",$F$8="XII"),MUSIK!J33,
IF(AND($F$7="Seni Budaya (Rupa)",$F$8="X"),RUPA!B33,
IF(AND($F$7="Seni Budaya (Rupa)",$F$8="XI"),RUPA!F33,
IF(AND($F$7="Seni Budaya (Rupa)",$F$8="XII"),RUPA!J33,
IF(AND($F$7="Seni Budaya (Teater)",$F$8="X"),TEATER!B33,
IF(AND($F$7="Seni Budaya (Teater)",$F$8="XI"),TEATER!F33,
IF(AND($F$7="Seni Budaya (Teater)",$F$8="XII"),TEATER!J33,
IF(AND($F$7="Seni Budaya (Tari)",$F$8="X"),TARI!B33,
IF(AND($F$7="Seni Budaya (Tari)",$F$8="XI"),TARI!F33,
IF(AND($F$7="Seni Budaya (Tari)",$F$8="XII"),TARI!J33
))))
)))))))))))))))))))))</f>
        <v>0</v>
      </c>
      <c r="E46" s="190">
        <f>IF($F$7="","",
IF(AND($F$7="Prakarya dan Kewirausahaan (Kerajinan)",$F$8="X"),KERAJINAN!C33,
IF(AND($F$7="Prakarya dan Kewirausahaan (Kerajinan)",$F$8="XI"),KERAJINAN!G33,
IF(AND($F$7="Prakarya dan Kewirausahaan (Kerajinan)",$F$8="XII"),KERAJINAN!K33,
IF(AND($F$7="Prakarya dan Kewirausahaan (Budidaya)",$F$8="X"),BUDIDAYA!C33,
IF(AND($F$7="Prakarya dan Kewirausahaan (Budidaya)",$F$8="XI"),BUDIDAYA!G33,
IF(AND($F$7="Prakarya dan Kewirausahaan (Budidaya)",$F$8="XII"),BUDIDAYA!K33,
IF(AND($F$7="Prakarya dan Kewirausahaan (Pengolahan)",$F$8="X"),PENGOLAHAN!C33,
IF(AND($F$7="Prakarya dan Kewirausahaan (Pengolahan)",$F$8="XI"),PENGOLAHAN!G33,
IF(AND($F$7="Prakarya dan Kewirausahaan (Pengolahan)",$F$8="XII"),PENGOLAHAN!K33,
IF(AND($F$7="Prakarya dan Kewirausahaan (Rekayasa)",$F$8="X"),REKAYASA!C33,
IF(AND($F$7="Prakarya dan Kewirausahaan (Rekayasa)",$F$8="XI"),REKAYASA!G33,
IF(AND($F$7="Prakarya dan Kewirausahaan (Rekayasa)",$F$8="XII"),REKAYASA!K33,
IF(AND($F$7="Seni Budaya (Musik)",$F$8="X"),MUSIK!C33,
IF(AND($F$7="Seni Budaya (Musik)",$F$8="XI"),MUSIK!G33,
IF(AND($F$7="Seni Budaya (Musik)",$F$8="XII"),MUSIK!K33,
IF(AND($F$7="Seni Budaya (Rupa)",$F$8="X"),RUPA!C33,
IF(AND($F$7="Seni Budaya (Rupa)",$F$8="XI"),RUPA!G33,
IF(AND($F$7="Seni Budaya (Rupa)",$F$8="XII"),RUPA!K33,
IF(AND($F$7="Seni Budaya (Teater)",$F$8="X"),TEATER!C33,
IF(AND($F$7="Seni Budaya (Teater)",$F$8="XI"),TEATER!G33,
IF(AND($F$7="Seni Budaya (Teater)",$F$8="XII"),TEATER!K33,
IF(AND($F$7="Seni Budaya (Tari)",$F$8="X"),TARI!C33,
IF(AND($F$7="Seni Budaya (Tari)",$F$8="XI"),TARI!G33,
IF(AND($F$7="Seni Budaya (Tari)",$F$8="XII"),TARI!K33
))))
)))))))))))))))))))))</f>
        <v>0</v>
      </c>
      <c r="F46" s="184">
        <f>IF($F$7="","",
IF(AND($F$7="Prakarya dan Kewirausahaan (Kerajinan)",$F$8="X"),KERAJINAN!D33,
IF(AND($F$7="Prakarya dan Kewirausahaan (Kerajinan)",$F$8="XI"),KERAJINAN!H33,
IF(AND($F$7="Prakarya dan Kewirausahaan (Kerajinan)",$F$8="XII"),KERAJINAN!L33,
IF(AND($F$7="Prakarya dan Kewirausahaan (Budidaya)",$F$8="X"),BUDIDAYA!D33,
IF(AND($F$7="Prakarya dan Kewirausahaan (Budidaya)",$F$8="XI"),BUDIDAYA!H33,
IF(AND($F$7="Prakarya dan Kewirausahaan (Budidaya)",$F$8="XII"),BUDIDAYA!L33,
IF(AND($F$7="Prakarya dan Kewirausahaan (Pengolahan)",$F$8="X"),PENGOLAHAN!D33,
IF(AND($F$7="Prakarya dan Kewirausahaan (Pengolahan)",$F$8="XI"),PENGOLAHAN!H33,
IF(AND($F$7="Prakarya dan Kewirausahaan (Pengolahan)",$F$8="XII"),PENGOLAHAN!L33,
IF(AND($F$7="Prakarya dan Kewirausahaan (Rekayasa)",$F$8="X"),REKAYASA!D33,
IF(AND($F$7="Prakarya dan Kewirausahaan (Rekayasa)",$F$8="XI"),REKAYASA!H33,
IF(AND($F$7="Prakarya dan Kewirausahaan (Rekayasa)",$F$8="XII"),REKAYASA!L33,
IF(AND($F$7="Seni Budaya (Musik)",$F$8="X"),MUSIK!D33,
IF(AND($F$7="Seni Budaya (Musik)",$F$8="XI"),MUSIK!H33,
IF(AND($F$7="Seni Budaya (Musik)",$F$8="XII"),MUSIK!L33,
IF(AND($F$7="Seni Budaya (Rupa)",$F$8="X"),RUPA!D33,
IF(AND($F$7="Seni Budaya (Rupa)",$F$8="XI"),RUPA!H33,
IF(AND($F$7="Seni Budaya (Rupa)",$F$8="XII"),RUPA!L33,
IF(AND($F$7="Seni Budaya (Teater)",$F$8="X"),TEATER!D33,
IF(AND($F$7="Seni Budaya (Teater)",$F$8="XI"),TEATER!H33,
IF(AND($F$7="Seni Budaya (Teater)",$F$8="XII"),TEATER!L33,
IF(AND($F$7="Seni Budaya (Tari)",$F$8="X"),TARI!D33,
IF(AND($F$7="Seni Budaya (Tari)",$F$8="XI"),TARI!H33,
IF(AND($F$7="Seni Budaya (Tari)",$F$8="XII"),TARI!K33
))))
)))))))))))))))))))))</f>
        <v>0</v>
      </c>
      <c r="G46" s="188"/>
      <c r="H46" s="188"/>
      <c r="I46" s="208"/>
      <c r="J46" s="189"/>
      <c r="N46" s="220">
        <v>31</v>
      </c>
      <c r="O46" s="220" t="b">
        <v>0</v>
      </c>
      <c r="P46" s="220">
        <f t="shared" si="5"/>
        <v>0</v>
      </c>
      <c r="Q46" s="220" t="str">
        <f t="shared" si="6"/>
        <v/>
      </c>
      <c r="R46" s="220" t="str">
        <f t="shared" si="7"/>
        <v/>
      </c>
      <c r="S46" s="217" t="str">
        <f t="shared" si="8"/>
        <v/>
      </c>
      <c r="T46" s="220" t="str">
        <f t="shared" si="9"/>
        <v/>
      </c>
      <c r="U46" s="217" t="str">
        <f t="shared" si="10"/>
        <v/>
      </c>
      <c r="V46" s="220" t="str">
        <f t="shared" si="11"/>
        <v/>
      </c>
      <c r="W46" s="220" t="b">
        <v>0</v>
      </c>
      <c r="X46" s="220">
        <f t="shared" si="12"/>
        <v>0</v>
      </c>
      <c r="Y46" s="220" t="str">
        <f t="shared" si="0"/>
        <v/>
      </c>
      <c r="Z46" s="220" t="str">
        <f t="shared" si="1"/>
        <v/>
      </c>
      <c r="AA46" s="217" t="str">
        <f t="shared" si="2"/>
        <v/>
      </c>
      <c r="AB46" s="220" t="str">
        <f t="shared" si="3"/>
        <v/>
      </c>
      <c r="AC46" s="217" t="str">
        <f t="shared" si="4"/>
        <v/>
      </c>
      <c r="AD46" s="220" t="str">
        <f t="shared" si="13"/>
        <v/>
      </c>
    </row>
    <row r="47" spans="2:30" ht="93" customHeight="1" x14ac:dyDescent="0.2">
      <c r="B47" s="183">
        <f t="shared" si="14"/>
        <v>32</v>
      </c>
      <c r="C47" s="183">
        <f>IF($F$7="","",
IF(AND($F$7="Prakarya dan Kewirausahaan (Kerajinan)",$F$8="X"),KERAJINAN!A34,
IF(AND($F$7="Prakarya dan Kewirausahaan (Kerajinan)",$F$8="XI"),KERAJINAN!E34,
IF(AND($F$7="Prakarya dan Kewirausahaan (Kerajinan)",$F$8="XII"),KERAJINAN!I34,
IF(AND($F$7="Prakarya dan Kewirausahaan (Budidaya)",$F$8="X"),BUDIDAYA!A34,
IF(AND($F$7="Prakarya dan Kewirausahaan (Budidaya)",$F$8="XI"),BUDIDAYA!E34,
IF(AND($F$7="Prakarya dan Kewirausahaan (Budidaya)",$F$8="XII"),BUDIDAYA!I34,
IF(AND($F$7="Prakarya dan Kewirausahaan (Pengolahan)",$F$8="X"),PENGOLAHAN!A34,
IF(AND($F$7="Prakarya dan Kewirausahaan (Pengolahan)",$F$8="XI"),PENGOLAHAN!E34,
IF(AND($F$7="Prakarya dan Kewirausahaan (Pengolahan)",$F$8="XII"),PENGOLAHAN!I34,
IF(AND($F$7="Prakarya dan Kewirausahaan (Rekayasa)",$F$8="X"),REKAYASA!A34,
IF(AND($F$7="Prakarya dan Kewirausahaan (Rekayasa)",$F$8="XI"),REKAYASA!E34,
IF(AND($F$7="Prakarya dan Kewirausahaan (Rekayasa)",$F$8="XII"),REKAYASA!I34,
IF(AND($F$7="Seni Budaya (Musik)",$F$8="X"),MUSIK!A34,
IF(AND($F$7="Seni Budaya (Musik)",$F$8="XI"),MUSIK!E34,
IF(AND($F$7="Seni Budaya (Musik)",$F$8="XII"),MUSIK!I34,
IF(AND($F$7="Seni Budaya (Rupa)",$F$8="X"),RUPA!A34,
IF(AND($F$7="Seni Budaya (Rupa)",$F$8="XI"),RUPA!E34,
IF(AND($F$7="Seni Budaya (Rupa)",$F$8="XII"),RUPA!I34,
IF(AND($F$7="Seni Budaya (Teater)",$F$8="X"),TEATER!A34,
IF(AND($F$7="Seni Budaya (Teater)",$F$8="XI"),TEATER!E34,
IF(AND($F$7="Seni Budaya (Teater)",$F$8="XII"),TEATER!I34,
IF(AND($F$7="Seni Budaya (Tari)",$F$8="X"),TARI!A34,
IF(AND($F$7="Seni Budaya (Tari)",$F$8="XI"),TARI!E34,
IF(AND($F$7="Seni Budaya (Tari)",$F$8="XII"),TARI!I34
))))
)))))))))))))))))))))</f>
        <v>0</v>
      </c>
      <c r="D47" s="184">
        <f>IF($F$7="","",
IF(AND($F$7="Prakarya dan Kewirausahaan (Kerajinan)",$F$8="X"),KERAJINAN!B34,
IF(AND($F$7="Prakarya dan Kewirausahaan (Kerajinan)",$F$8="XI"),KERAJINAN!F34,
IF(AND($F$7="Prakarya dan Kewirausahaan (Kerajinan)",$F$8="XII"),KERAJINAN!J34,
IF(AND($F$7="Prakarya dan Kewirausahaan (Budidaya)",$F$8="X"),BUDIDAYA!B34,
IF(AND($F$7="Prakarya dan Kewirausahaan (Budidaya)",$F$8="XI"),BUDIDAYA!F34,
IF(AND($F$7="Prakarya dan Kewirausahaan (Budidaya)",$F$8="XII"),BUDIDAYA!J34,
IF(AND($F$7="Prakarya dan Kewirausahaan (Pengolahan)",$F$8="X"),PENGOLAHAN!B34,
IF(AND($F$7="Prakarya dan Kewirausahaan (Pengolahan)",$F$8="XI"),PENGOLAHAN!F34,
IF(AND($F$7="Prakarya dan Kewirausahaan (Pengolahan)",$F$8="XII"),PENGOLAHAN!J34,
IF(AND($F$7="Prakarya dan Kewirausahaan (Rekayasa)",$F$8="X"),REKAYASA!B34,
IF(AND($F$7="Prakarya dan Kewirausahaan (Rekayasa)",$F$8="XI"),REKAYASA!F34,
IF(AND($F$7="Prakarya dan Kewirausahaan (Rekayasa)",$F$8="XII"),REKAYASA!J34,
IF(AND($F$7="Seni Budaya (Musik)",$F$8="X"),MUSIK!B34,
IF(AND($F$7="Seni Budaya (Musik)",$F$8="XI"),MUSIK!F34,
IF(AND($F$7="Seni Budaya (Musik)",$F$8="XII"),MUSIK!J34,
IF(AND($F$7="Seni Budaya (Rupa)",$F$8="X"),RUPA!B34,
IF(AND($F$7="Seni Budaya (Rupa)",$F$8="XI"),RUPA!F34,
IF(AND($F$7="Seni Budaya (Rupa)",$F$8="XII"),RUPA!J34,
IF(AND($F$7="Seni Budaya (Teater)",$F$8="X"),TEATER!B34,
IF(AND($F$7="Seni Budaya (Teater)",$F$8="XI"),TEATER!F34,
IF(AND($F$7="Seni Budaya (Teater)",$F$8="XII"),TEATER!J34,
IF(AND($F$7="Seni Budaya (Tari)",$F$8="X"),TARI!B34,
IF(AND($F$7="Seni Budaya (Tari)",$F$8="XI"),TARI!F34,
IF(AND($F$7="Seni Budaya (Tari)",$F$8="XII"),TARI!J34
))))
)))))))))))))))))))))</f>
        <v>0</v>
      </c>
      <c r="E47" s="190">
        <f>IF($F$7="","",
IF(AND($F$7="Prakarya dan Kewirausahaan (Kerajinan)",$F$8="X"),KERAJINAN!C34,
IF(AND($F$7="Prakarya dan Kewirausahaan (Kerajinan)",$F$8="XI"),KERAJINAN!G34,
IF(AND($F$7="Prakarya dan Kewirausahaan (Kerajinan)",$F$8="XII"),KERAJINAN!K34,
IF(AND($F$7="Prakarya dan Kewirausahaan (Budidaya)",$F$8="X"),BUDIDAYA!C34,
IF(AND($F$7="Prakarya dan Kewirausahaan (Budidaya)",$F$8="XI"),BUDIDAYA!G34,
IF(AND($F$7="Prakarya dan Kewirausahaan (Budidaya)",$F$8="XII"),BUDIDAYA!K34,
IF(AND($F$7="Prakarya dan Kewirausahaan (Pengolahan)",$F$8="X"),PENGOLAHAN!C34,
IF(AND($F$7="Prakarya dan Kewirausahaan (Pengolahan)",$F$8="XI"),PENGOLAHAN!G34,
IF(AND($F$7="Prakarya dan Kewirausahaan (Pengolahan)",$F$8="XII"),PENGOLAHAN!K34,
IF(AND($F$7="Prakarya dan Kewirausahaan (Rekayasa)",$F$8="X"),REKAYASA!C34,
IF(AND($F$7="Prakarya dan Kewirausahaan (Rekayasa)",$F$8="XI"),REKAYASA!G34,
IF(AND($F$7="Prakarya dan Kewirausahaan (Rekayasa)",$F$8="XII"),REKAYASA!K34,
IF(AND($F$7="Seni Budaya (Musik)",$F$8="X"),MUSIK!C34,
IF(AND($F$7="Seni Budaya (Musik)",$F$8="XI"),MUSIK!G34,
IF(AND($F$7="Seni Budaya (Musik)",$F$8="XII"),MUSIK!K34,
IF(AND($F$7="Seni Budaya (Rupa)",$F$8="X"),RUPA!C34,
IF(AND($F$7="Seni Budaya (Rupa)",$F$8="XI"),RUPA!G34,
IF(AND($F$7="Seni Budaya (Rupa)",$F$8="XII"),RUPA!K34,
IF(AND($F$7="Seni Budaya (Teater)",$F$8="X"),TEATER!C34,
IF(AND($F$7="Seni Budaya (Teater)",$F$8="XI"),TEATER!G34,
IF(AND($F$7="Seni Budaya (Teater)",$F$8="XII"),TEATER!K34,
IF(AND($F$7="Seni Budaya (Tari)",$F$8="X"),TARI!C34,
IF(AND($F$7="Seni Budaya (Tari)",$F$8="XI"),TARI!G34,
IF(AND($F$7="Seni Budaya (Tari)",$F$8="XII"),TARI!K34
))))
)))))))))))))))))))))</f>
        <v>0</v>
      </c>
      <c r="F47" s="184">
        <f>IF($F$7="","",
IF(AND($F$7="Prakarya dan Kewirausahaan (Kerajinan)",$F$8="X"),KERAJINAN!D34,
IF(AND($F$7="Prakarya dan Kewirausahaan (Kerajinan)",$F$8="XI"),KERAJINAN!H34,
IF(AND($F$7="Prakarya dan Kewirausahaan (Kerajinan)",$F$8="XII"),KERAJINAN!L34,
IF(AND($F$7="Prakarya dan Kewirausahaan (Budidaya)",$F$8="X"),BUDIDAYA!D34,
IF(AND($F$7="Prakarya dan Kewirausahaan (Budidaya)",$F$8="XI"),BUDIDAYA!H34,
IF(AND($F$7="Prakarya dan Kewirausahaan (Budidaya)",$F$8="XII"),BUDIDAYA!L34,
IF(AND($F$7="Prakarya dan Kewirausahaan (Pengolahan)",$F$8="X"),PENGOLAHAN!D34,
IF(AND($F$7="Prakarya dan Kewirausahaan (Pengolahan)",$F$8="XI"),PENGOLAHAN!H34,
IF(AND($F$7="Prakarya dan Kewirausahaan (Pengolahan)",$F$8="XII"),PENGOLAHAN!L34,
IF(AND($F$7="Prakarya dan Kewirausahaan (Rekayasa)",$F$8="X"),REKAYASA!D34,
IF(AND($F$7="Prakarya dan Kewirausahaan (Rekayasa)",$F$8="XI"),REKAYASA!H34,
IF(AND($F$7="Prakarya dan Kewirausahaan (Rekayasa)",$F$8="XII"),REKAYASA!L34,
IF(AND($F$7="Seni Budaya (Musik)",$F$8="X"),MUSIK!D34,
IF(AND($F$7="Seni Budaya (Musik)",$F$8="XI"),MUSIK!H34,
IF(AND($F$7="Seni Budaya (Musik)",$F$8="XII"),MUSIK!L34,
IF(AND($F$7="Seni Budaya (Rupa)",$F$8="X"),RUPA!D34,
IF(AND($F$7="Seni Budaya (Rupa)",$F$8="XI"),RUPA!H34,
IF(AND($F$7="Seni Budaya (Rupa)",$F$8="XII"),RUPA!L34,
IF(AND($F$7="Seni Budaya (Teater)",$F$8="X"),TEATER!D34,
IF(AND($F$7="Seni Budaya (Teater)",$F$8="XI"),TEATER!H34,
IF(AND($F$7="Seni Budaya (Teater)",$F$8="XII"),TEATER!L34,
IF(AND($F$7="Seni Budaya (Tari)",$F$8="X"),TARI!D34,
IF(AND($F$7="Seni Budaya (Tari)",$F$8="XI"),TARI!H34,
IF(AND($F$7="Seni Budaya (Tari)",$F$8="XII"),TARI!K34
))))
)))))))))))))))))))))</f>
        <v>0</v>
      </c>
      <c r="G47" s="186"/>
      <c r="H47" s="186"/>
      <c r="I47" s="207"/>
      <c r="J47" s="187"/>
      <c r="N47" s="220">
        <v>32</v>
      </c>
      <c r="O47" s="220" t="b">
        <v>0</v>
      </c>
      <c r="P47" s="220">
        <f t="shared" si="5"/>
        <v>0</v>
      </c>
      <c r="Q47" s="220" t="str">
        <f t="shared" si="6"/>
        <v/>
      </c>
      <c r="R47" s="220" t="str">
        <f t="shared" si="7"/>
        <v/>
      </c>
      <c r="S47" s="217" t="str">
        <f t="shared" si="8"/>
        <v/>
      </c>
      <c r="T47" s="220" t="str">
        <f t="shared" si="9"/>
        <v/>
      </c>
      <c r="U47" s="217" t="str">
        <f t="shared" si="10"/>
        <v/>
      </c>
      <c r="V47" s="220" t="str">
        <f t="shared" si="11"/>
        <v/>
      </c>
      <c r="W47" s="220" t="b">
        <v>0</v>
      </c>
      <c r="X47" s="220">
        <f t="shared" si="12"/>
        <v>0</v>
      </c>
      <c r="Y47" s="220" t="str">
        <f t="shared" si="0"/>
        <v/>
      </c>
      <c r="Z47" s="220" t="str">
        <f t="shared" si="1"/>
        <v/>
      </c>
      <c r="AA47" s="217" t="str">
        <f t="shared" si="2"/>
        <v/>
      </c>
      <c r="AB47" s="220" t="str">
        <f t="shared" si="3"/>
        <v/>
      </c>
      <c r="AC47" s="217" t="str">
        <f t="shared" si="4"/>
        <v/>
      </c>
      <c r="AD47" s="220" t="str">
        <f t="shared" si="13"/>
        <v/>
      </c>
    </row>
    <row r="48" spans="2:30" ht="93" customHeight="1" x14ac:dyDescent="0.2">
      <c r="B48" s="183">
        <f t="shared" si="14"/>
        <v>33</v>
      </c>
      <c r="C48" s="183">
        <f>IF($F$7="","",
IF(AND($F$7="Prakarya dan Kewirausahaan (Kerajinan)",$F$8="X"),KERAJINAN!A35,
IF(AND($F$7="Prakarya dan Kewirausahaan (Kerajinan)",$F$8="XI"),KERAJINAN!E35,
IF(AND($F$7="Prakarya dan Kewirausahaan (Kerajinan)",$F$8="XII"),KERAJINAN!I35,
IF(AND($F$7="Prakarya dan Kewirausahaan (Budidaya)",$F$8="X"),BUDIDAYA!A35,
IF(AND($F$7="Prakarya dan Kewirausahaan (Budidaya)",$F$8="XI"),BUDIDAYA!E35,
IF(AND($F$7="Prakarya dan Kewirausahaan (Budidaya)",$F$8="XII"),BUDIDAYA!I35,
IF(AND($F$7="Prakarya dan Kewirausahaan (Pengolahan)",$F$8="X"),PENGOLAHAN!A35,
IF(AND($F$7="Prakarya dan Kewirausahaan (Pengolahan)",$F$8="XI"),PENGOLAHAN!E35,
IF(AND($F$7="Prakarya dan Kewirausahaan (Pengolahan)",$F$8="XII"),PENGOLAHAN!I35,
IF(AND($F$7="Prakarya dan Kewirausahaan (Rekayasa)",$F$8="X"),REKAYASA!A35,
IF(AND($F$7="Prakarya dan Kewirausahaan (Rekayasa)",$F$8="XI"),REKAYASA!E35,
IF(AND($F$7="Prakarya dan Kewirausahaan (Rekayasa)",$F$8="XII"),REKAYASA!I35,
IF(AND($F$7="Seni Budaya (Musik)",$F$8="X"),MUSIK!A35,
IF(AND($F$7="Seni Budaya (Musik)",$F$8="XI"),MUSIK!E35,
IF(AND($F$7="Seni Budaya (Musik)",$F$8="XII"),MUSIK!I35,
IF(AND($F$7="Seni Budaya (Rupa)",$F$8="X"),RUPA!A35,
IF(AND($F$7="Seni Budaya (Rupa)",$F$8="XI"),RUPA!E35,
IF(AND($F$7="Seni Budaya (Rupa)",$F$8="XII"),RUPA!I35,
IF(AND($F$7="Seni Budaya (Teater)",$F$8="X"),TEATER!A35,
IF(AND($F$7="Seni Budaya (Teater)",$F$8="XI"),TEATER!E35,
IF(AND($F$7="Seni Budaya (Teater)",$F$8="XII"),TEATER!I35,
IF(AND($F$7="Seni Budaya (Tari)",$F$8="X"),TARI!A35,
IF(AND($F$7="Seni Budaya (Tari)",$F$8="XI"),TARI!E35,
IF(AND($F$7="Seni Budaya (Tari)",$F$8="XII"),TARI!I35
))))
)))))))))))))))))))))</f>
        <v>0</v>
      </c>
      <c r="D48" s="184">
        <f>IF($F$7="","",
IF(AND($F$7="Prakarya dan Kewirausahaan (Kerajinan)",$F$8="X"),KERAJINAN!B35,
IF(AND($F$7="Prakarya dan Kewirausahaan (Kerajinan)",$F$8="XI"),KERAJINAN!F35,
IF(AND($F$7="Prakarya dan Kewirausahaan (Kerajinan)",$F$8="XII"),KERAJINAN!J35,
IF(AND($F$7="Prakarya dan Kewirausahaan (Budidaya)",$F$8="X"),BUDIDAYA!B35,
IF(AND($F$7="Prakarya dan Kewirausahaan (Budidaya)",$F$8="XI"),BUDIDAYA!F35,
IF(AND($F$7="Prakarya dan Kewirausahaan (Budidaya)",$F$8="XII"),BUDIDAYA!J35,
IF(AND($F$7="Prakarya dan Kewirausahaan (Pengolahan)",$F$8="X"),PENGOLAHAN!B35,
IF(AND($F$7="Prakarya dan Kewirausahaan (Pengolahan)",$F$8="XI"),PENGOLAHAN!F35,
IF(AND($F$7="Prakarya dan Kewirausahaan (Pengolahan)",$F$8="XII"),PENGOLAHAN!J35,
IF(AND($F$7="Prakarya dan Kewirausahaan (Rekayasa)",$F$8="X"),REKAYASA!B35,
IF(AND($F$7="Prakarya dan Kewirausahaan (Rekayasa)",$F$8="XI"),REKAYASA!F35,
IF(AND($F$7="Prakarya dan Kewirausahaan (Rekayasa)",$F$8="XII"),REKAYASA!J35,
IF(AND($F$7="Seni Budaya (Musik)",$F$8="X"),MUSIK!B35,
IF(AND($F$7="Seni Budaya (Musik)",$F$8="XI"),MUSIK!F35,
IF(AND($F$7="Seni Budaya (Musik)",$F$8="XII"),MUSIK!J35,
IF(AND($F$7="Seni Budaya (Rupa)",$F$8="X"),RUPA!B35,
IF(AND($F$7="Seni Budaya (Rupa)",$F$8="XI"),RUPA!F35,
IF(AND($F$7="Seni Budaya (Rupa)",$F$8="XII"),RUPA!J35,
IF(AND($F$7="Seni Budaya (Teater)",$F$8="X"),TEATER!B35,
IF(AND($F$7="Seni Budaya (Teater)",$F$8="XI"),TEATER!F35,
IF(AND($F$7="Seni Budaya (Teater)",$F$8="XII"),TEATER!J35,
IF(AND($F$7="Seni Budaya (Tari)",$F$8="X"),TARI!B35,
IF(AND($F$7="Seni Budaya (Tari)",$F$8="XI"),TARI!F35,
IF(AND($F$7="Seni Budaya (Tari)",$F$8="XII"),TARI!J35
))))
)))))))))))))))))))))</f>
        <v>0</v>
      </c>
      <c r="E48" s="190">
        <f>IF($F$7="","",
IF(AND($F$7="Prakarya dan Kewirausahaan (Kerajinan)",$F$8="X"),KERAJINAN!C35,
IF(AND($F$7="Prakarya dan Kewirausahaan (Kerajinan)",$F$8="XI"),KERAJINAN!G35,
IF(AND($F$7="Prakarya dan Kewirausahaan (Kerajinan)",$F$8="XII"),KERAJINAN!K35,
IF(AND($F$7="Prakarya dan Kewirausahaan (Budidaya)",$F$8="X"),BUDIDAYA!C35,
IF(AND($F$7="Prakarya dan Kewirausahaan (Budidaya)",$F$8="XI"),BUDIDAYA!G35,
IF(AND($F$7="Prakarya dan Kewirausahaan (Budidaya)",$F$8="XII"),BUDIDAYA!K35,
IF(AND($F$7="Prakarya dan Kewirausahaan (Pengolahan)",$F$8="X"),PENGOLAHAN!C35,
IF(AND($F$7="Prakarya dan Kewirausahaan (Pengolahan)",$F$8="XI"),PENGOLAHAN!G35,
IF(AND($F$7="Prakarya dan Kewirausahaan (Pengolahan)",$F$8="XII"),PENGOLAHAN!K35,
IF(AND($F$7="Prakarya dan Kewirausahaan (Rekayasa)",$F$8="X"),REKAYASA!C35,
IF(AND($F$7="Prakarya dan Kewirausahaan (Rekayasa)",$F$8="XI"),REKAYASA!G35,
IF(AND($F$7="Prakarya dan Kewirausahaan (Rekayasa)",$F$8="XII"),REKAYASA!K35,
IF(AND($F$7="Seni Budaya (Musik)",$F$8="X"),MUSIK!C35,
IF(AND($F$7="Seni Budaya (Musik)",$F$8="XI"),MUSIK!G35,
IF(AND($F$7="Seni Budaya (Musik)",$F$8="XII"),MUSIK!K35,
IF(AND($F$7="Seni Budaya (Rupa)",$F$8="X"),RUPA!C35,
IF(AND($F$7="Seni Budaya (Rupa)",$F$8="XI"),RUPA!G35,
IF(AND($F$7="Seni Budaya (Rupa)",$F$8="XII"),RUPA!K35,
IF(AND($F$7="Seni Budaya (Teater)",$F$8="X"),TEATER!C35,
IF(AND($F$7="Seni Budaya (Teater)",$F$8="XI"),TEATER!G35,
IF(AND($F$7="Seni Budaya (Teater)",$F$8="XII"),TEATER!K35,
IF(AND($F$7="Seni Budaya (Tari)",$F$8="X"),TARI!C35,
IF(AND($F$7="Seni Budaya (Tari)",$F$8="XI"),TARI!G35,
IF(AND($F$7="Seni Budaya (Tari)",$F$8="XII"),TARI!K35
))))
)))))))))))))))))))))</f>
        <v>0</v>
      </c>
      <c r="F48" s="184">
        <f>IF($F$7="","",
IF(AND($F$7="Prakarya dan Kewirausahaan (Kerajinan)",$F$8="X"),KERAJINAN!D35,
IF(AND($F$7="Prakarya dan Kewirausahaan (Kerajinan)",$F$8="XI"),KERAJINAN!H35,
IF(AND($F$7="Prakarya dan Kewirausahaan (Kerajinan)",$F$8="XII"),KERAJINAN!L35,
IF(AND($F$7="Prakarya dan Kewirausahaan (Budidaya)",$F$8="X"),BUDIDAYA!D35,
IF(AND($F$7="Prakarya dan Kewirausahaan (Budidaya)",$F$8="XI"),BUDIDAYA!H35,
IF(AND($F$7="Prakarya dan Kewirausahaan (Budidaya)",$F$8="XII"),BUDIDAYA!L35,
IF(AND($F$7="Prakarya dan Kewirausahaan (Pengolahan)",$F$8="X"),PENGOLAHAN!D35,
IF(AND($F$7="Prakarya dan Kewirausahaan (Pengolahan)",$F$8="XI"),PENGOLAHAN!H35,
IF(AND($F$7="Prakarya dan Kewirausahaan (Pengolahan)",$F$8="XII"),PENGOLAHAN!L35,
IF(AND($F$7="Prakarya dan Kewirausahaan (Rekayasa)",$F$8="X"),REKAYASA!D35,
IF(AND($F$7="Prakarya dan Kewirausahaan (Rekayasa)",$F$8="XI"),REKAYASA!H35,
IF(AND($F$7="Prakarya dan Kewirausahaan (Rekayasa)",$F$8="XII"),REKAYASA!L35,
IF(AND($F$7="Seni Budaya (Musik)",$F$8="X"),MUSIK!D35,
IF(AND($F$7="Seni Budaya (Musik)",$F$8="XI"),MUSIK!H35,
IF(AND($F$7="Seni Budaya (Musik)",$F$8="XII"),MUSIK!L35,
IF(AND($F$7="Seni Budaya (Rupa)",$F$8="X"),RUPA!D35,
IF(AND($F$7="Seni Budaya (Rupa)",$F$8="XI"),RUPA!H35,
IF(AND($F$7="Seni Budaya (Rupa)",$F$8="XII"),RUPA!L35,
IF(AND($F$7="Seni Budaya (Teater)",$F$8="X"),TEATER!D35,
IF(AND($F$7="Seni Budaya (Teater)",$F$8="XI"),TEATER!H35,
IF(AND($F$7="Seni Budaya (Teater)",$F$8="XII"),TEATER!L35,
IF(AND($F$7="Seni Budaya (Tari)",$F$8="X"),TARI!D35,
IF(AND($F$7="Seni Budaya (Tari)",$F$8="XI"),TARI!H35,
IF(AND($F$7="Seni Budaya (Tari)",$F$8="XII"),TARI!K35
))))
)))))))))))))))))))))</f>
        <v>0</v>
      </c>
      <c r="G48" s="188"/>
      <c r="H48" s="188"/>
      <c r="I48" s="208"/>
      <c r="J48" s="189"/>
      <c r="N48" s="220">
        <v>33</v>
      </c>
      <c r="O48" s="220" t="b">
        <v>0</v>
      </c>
      <c r="P48" s="220">
        <f t="shared" si="5"/>
        <v>0</v>
      </c>
      <c r="Q48" s="220" t="str">
        <f t="shared" si="6"/>
        <v/>
      </c>
      <c r="R48" s="220" t="str">
        <f t="shared" si="7"/>
        <v/>
      </c>
      <c r="S48" s="217" t="str">
        <f t="shared" si="8"/>
        <v/>
      </c>
      <c r="T48" s="220" t="str">
        <f t="shared" si="9"/>
        <v/>
      </c>
      <c r="U48" s="217" t="str">
        <f t="shared" si="10"/>
        <v/>
      </c>
      <c r="V48" s="220" t="str">
        <f t="shared" si="11"/>
        <v/>
      </c>
      <c r="W48" s="220" t="b">
        <v>0</v>
      </c>
      <c r="X48" s="220">
        <f t="shared" si="12"/>
        <v>0</v>
      </c>
      <c r="Y48" s="220" t="str">
        <f t="shared" si="0"/>
        <v/>
      </c>
      <c r="Z48" s="220" t="str">
        <f t="shared" si="1"/>
        <v/>
      </c>
      <c r="AA48" s="217" t="str">
        <f t="shared" si="2"/>
        <v/>
      </c>
      <c r="AB48" s="220" t="str">
        <f t="shared" si="3"/>
        <v/>
      </c>
      <c r="AC48" s="217" t="str">
        <f t="shared" si="4"/>
        <v/>
      </c>
      <c r="AD48" s="220" t="str">
        <f t="shared" si="13"/>
        <v/>
      </c>
    </row>
    <row r="49" spans="2:30" ht="93" customHeight="1" x14ac:dyDescent="0.2">
      <c r="B49" s="183">
        <f t="shared" si="14"/>
        <v>34</v>
      </c>
      <c r="C49" s="183">
        <f>IF($F$7="","",
IF(AND($F$7="Prakarya dan Kewirausahaan (Kerajinan)",$F$8="X"),KERAJINAN!A36,
IF(AND($F$7="Prakarya dan Kewirausahaan (Kerajinan)",$F$8="XI"),KERAJINAN!E36,
IF(AND($F$7="Prakarya dan Kewirausahaan (Kerajinan)",$F$8="XII"),KERAJINAN!I36,
IF(AND($F$7="Prakarya dan Kewirausahaan (Budidaya)",$F$8="X"),BUDIDAYA!A36,
IF(AND($F$7="Prakarya dan Kewirausahaan (Budidaya)",$F$8="XI"),BUDIDAYA!E36,
IF(AND($F$7="Prakarya dan Kewirausahaan (Budidaya)",$F$8="XII"),BUDIDAYA!I36,
IF(AND($F$7="Prakarya dan Kewirausahaan (Pengolahan)",$F$8="X"),PENGOLAHAN!A36,
IF(AND($F$7="Prakarya dan Kewirausahaan (Pengolahan)",$F$8="XI"),PENGOLAHAN!E36,
IF(AND($F$7="Prakarya dan Kewirausahaan (Pengolahan)",$F$8="XII"),PENGOLAHAN!I36,
IF(AND($F$7="Prakarya dan Kewirausahaan (Rekayasa)",$F$8="X"),REKAYASA!A36,
IF(AND($F$7="Prakarya dan Kewirausahaan (Rekayasa)",$F$8="XI"),REKAYASA!E36,
IF(AND($F$7="Prakarya dan Kewirausahaan (Rekayasa)",$F$8="XII"),REKAYASA!I36,
IF(AND($F$7="Seni Budaya (Musik)",$F$8="X"),MUSIK!A36,
IF(AND($F$7="Seni Budaya (Musik)",$F$8="XI"),MUSIK!E36,
IF(AND($F$7="Seni Budaya (Musik)",$F$8="XII"),MUSIK!I36,
IF(AND($F$7="Seni Budaya (Rupa)",$F$8="X"),RUPA!A36,
IF(AND($F$7="Seni Budaya (Rupa)",$F$8="XI"),RUPA!E36,
IF(AND($F$7="Seni Budaya (Rupa)",$F$8="XII"),RUPA!I36,
IF(AND($F$7="Seni Budaya (Teater)",$F$8="X"),TEATER!A36,
IF(AND($F$7="Seni Budaya (Teater)",$F$8="XI"),TEATER!E36,
IF(AND($F$7="Seni Budaya (Teater)",$F$8="XII"),TEATER!I36,
IF(AND($F$7="Seni Budaya (Tari)",$F$8="X"),TARI!A36,
IF(AND($F$7="Seni Budaya (Tari)",$F$8="XI"),TARI!E36,
IF(AND($F$7="Seni Budaya (Tari)",$F$8="XII"),TARI!I36
))))
)))))))))))))))))))))</f>
        <v>0</v>
      </c>
      <c r="D49" s="184">
        <f>IF($F$7="","",
IF(AND($F$7="Prakarya dan Kewirausahaan (Kerajinan)",$F$8="X"),KERAJINAN!B36,
IF(AND($F$7="Prakarya dan Kewirausahaan (Kerajinan)",$F$8="XI"),KERAJINAN!F36,
IF(AND($F$7="Prakarya dan Kewirausahaan (Kerajinan)",$F$8="XII"),KERAJINAN!J36,
IF(AND($F$7="Prakarya dan Kewirausahaan (Budidaya)",$F$8="X"),BUDIDAYA!B36,
IF(AND($F$7="Prakarya dan Kewirausahaan (Budidaya)",$F$8="XI"),BUDIDAYA!F36,
IF(AND($F$7="Prakarya dan Kewirausahaan (Budidaya)",$F$8="XII"),BUDIDAYA!J36,
IF(AND($F$7="Prakarya dan Kewirausahaan (Pengolahan)",$F$8="X"),PENGOLAHAN!B36,
IF(AND($F$7="Prakarya dan Kewirausahaan (Pengolahan)",$F$8="XI"),PENGOLAHAN!F36,
IF(AND($F$7="Prakarya dan Kewirausahaan (Pengolahan)",$F$8="XII"),PENGOLAHAN!J36,
IF(AND($F$7="Prakarya dan Kewirausahaan (Rekayasa)",$F$8="X"),REKAYASA!B36,
IF(AND($F$7="Prakarya dan Kewirausahaan (Rekayasa)",$F$8="XI"),REKAYASA!F36,
IF(AND($F$7="Prakarya dan Kewirausahaan (Rekayasa)",$F$8="XII"),REKAYASA!J36,
IF(AND($F$7="Seni Budaya (Musik)",$F$8="X"),MUSIK!B36,
IF(AND($F$7="Seni Budaya (Musik)",$F$8="XI"),MUSIK!F36,
IF(AND($F$7="Seni Budaya (Musik)",$F$8="XII"),MUSIK!J36,
IF(AND($F$7="Seni Budaya (Rupa)",$F$8="X"),RUPA!B36,
IF(AND($F$7="Seni Budaya (Rupa)",$F$8="XI"),RUPA!F36,
IF(AND($F$7="Seni Budaya (Rupa)",$F$8="XII"),RUPA!J36,
IF(AND($F$7="Seni Budaya (Teater)",$F$8="X"),TEATER!B36,
IF(AND($F$7="Seni Budaya (Teater)",$F$8="XI"),TEATER!F36,
IF(AND($F$7="Seni Budaya (Teater)",$F$8="XII"),TEATER!J36,
IF(AND($F$7="Seni Budaya (Tari)",$F$8="X"),TARI!B36,
IF(AND($F$7="Seni Budaya (Tari)",$F$8="XI"),TARI!F36,
IF(AND($F$7="Seni Budaya (Tari)",$F$8="XII"),TARI!J36
))))
)))))))))))))))))))))</f>
        <v>0</v>
      </c>
      <c r="E49" s="190">
        <f>IF($F$7="","",
IF(AND($F$7="Prakarya dan Kewirausahaan (Kerajinan)",$F$8="X"),KERAJINAN!C36,
IF(AND($F$7="Prakarya dan Kewirausahaan (Kerajinan)",$F$8="XI"),KERAJINAN!G36,
IF(AND($F$7="Prakarya dan Kewirausahaan (Kerajinan)",$F$8="XII"),KERAJINAN!K36,
IF(AND($F$7="Prakarya dan Kewirausahaan (Budidaya)",$F$8="X"),BUDIDAYA!C36,
IF(AND($F$7="Prakarya dan Kewirausahaan (Budidaya)",$F$8="XI"),BUDIDAYA!G36,
IF(AND($F$7="Prakarya dan Kewirausahaan (Budidaya)",$F$8="XII"),BUDIDAYA!K36,
IF(AND($F$7="Prakarya dan Kewirausahaan (Pengolahan)",$F$8="X"),PENGOLAHAN!C36,
IF(AND($F$7="Prakarya dan Kewirausahaan (Pengolahan)",$F$8="XI"),PENGOLAHAN!G36,
IF(AND($F$7="Prakarya dan Kewirausahaan (Pengolahan)",$F$8="XII"),PENGOLAHAN!K36,
IF(AND($F$7="Prakarya dan Kewirausahaan (Rekayasa)",$F$8="X"),REKAYASA!C36,
IF(AND($F$7="Prakarya dan Kewirausahaan (Rekayasa)",$F$8="XI"),REKAYASA!G36,
IF(AND($F$7="Prakarya dan Kewirausahaan (Rekayasa)",$F$8="XII"),REKAYASA!K36,
IF(AND($F$7="Seni Budaya (Musik)",$F$8="X"),MUSIK!C36,
IF(AND($F$7="Seni Budaya (Musik)",$F$8="XI"),MUSIK!G36,
IF(AND($F$7="Seni Budaya (Musik)",$F$8="XII"),MUSIK!K36,
IF(AND($F$7="Seni Budaya (Rupa)",$F$8="X"),RUPA!C36,
IF(AND($F$7="Seni Budaya (Rupa)",$F$8="XI"),RUPA!G36,
IF(AND($F$7="Seni Budaya (Rupa)",$F$8="XII"),RUPA!K36,
IF(AND($F$7="Seni Budaya (Teater)",$F$8="X"),TEATER!C36,
IF(AND($F$7="Seni Budaya (Teater)",$F$8="XI"),TEATER!G36,
IF(AND($F$7="Seni Budaya (Teater)",$F$8="XII"),TEATER!K36,
IF(AND($F$7="Seni Budaya (Tari)",$F$8="X"),TARI!C36,
IF(AND($F$7="Seni Budaya (Tari)",$F$8="XI"),TARI!G36,
IF(AND($F$7="Seni Budaya (Tari)",$F$8="XII"),TARI!K36
))))
)))))))))))))))))))))</f>
        <v>0</v>
      </c>
      <c r="F49" s="184">
        <f>IF($F$7="","",
IF(AND($F$7="Prakarya dan Kewirausahaan (Kerajinan)",$F$8="X"),KERAJINAN!D36,
IF(AND($F$7="Prakarya dan Kewirausahaan (Kerajinan)",$F$8="XI"),KERAJINAN!H36,
IF(AND($F$7="Prakarya dan Kewirausahaan (Kerajinan)",$F$8="XII"),KERAJINAN!L36,
IF(AND($F$7="Prakarya dan Kewirausahaan (Budidaya)",$F$8="X"),BUDIDAYA!D36,
IF(AND($F$7="Prakarya dan Kewirausahaan (Budidaya)",$F$8="XI"),BUDIDAYA!H36,
IF(AND($F$7="Prakarya dan Kewirausahaan (Budidaya)",$F$8="XII"),BUDIDAYA!L36,
IF(AND($F$7="Prakarya dan Kewirausahaan (Pengolahan)",$F$8="X"),PENGOLAHAN!D36,
IF(AND($F$7="Prakarya dan Kewirausahaan (Pengolahan)",$F$8="XI"),PENGOLAHAN!H36,
IF(AND($F$7="Prakarya dan Kewirausahaan (Pengolahan)",$F$8="XII"),PENGOLAHAN!L36,
IF(AND($F$7="Prakarya dan Kewirausahaan (Rekayasa)",$F$8="X"),REKAYASA!D36,
IF(AND($F$7="Prakarya dan Kewirausahaan (Rekayasa)",$F$8="XI"),REKAYASA!H36,
IF(AND($F$7="Prakarya dan Kewirausahaan (Rekayasa)",$F$8="XII"),REKAYASA!L36,
IF(AND($F$7="Seni Budaya (Musik)",$F$8="X"),MUSIK!D36,
IF(AND($F$7="Seni Budaya (Musik)",$F$8="XI"),MUSIK!H36,
IF(AND($F$7="Seni Budaya (Musik)",$F$8="XII"),MUSIK!L36,
IF(AND($F$7="Seni Budaya (Rupa)",$F$8="X"),RUPA!D36,
IF(AND($F$7="Seni Budaya (Rupa)",$F$8="XI"),RUPA!H36,
IF(AND($F$7="Seni Budaya (Rupa)",$F$8="XII"),RUPA!L36,
IF(AND($F$7="Seni Budaya (Teater)",$F$8="X"),TEATER!D36,
IF(AND($F$7="Seni Budaya (Teater)",$F$8="XI"),TEATER!H36,
IF(AND($F$7="Seni Budaya (Teater)",$F$8="XII"),TEATER!L36,
IF(AND($F$7="Seni Budaya (Tari)",$F$8="X"),TARI!D36,
IF(AND($F$7="Seni Budaya (Tari)",$F$8="XI"),TARI!H36,
IF(AND($F$7="Seni Budaya (Tari)",$F$8="XII"),TARI!K36
))))
)))))))))))))))))))))</f>
        <v>0</v>
      </c>
      <c r="G49" s="186"/>
      <c r="H49" s="186"/>
      <c r="I49" s="207"/>
      <c r="J49" s="187"/>
      <c r="N49" s="220">
        <v>34</v>
      </c>
      <c r="O49" s="220" t="b">
        <v>0</v>
      </c>
      <c r="P49" s="220">
        <f t="shared" si="5"/>
        <v>0</v>
      </c>
      <c r="Q49" s="220" t="str">
        <f t="shared" si="6"/>
        <v/>
      </c>
      <c r="R49" s="220" t="str">
        <f t="shared" si="7"/>
        <v/>
      </c>
      <c r="S49" s="217" t="str">
        <f t="shared" si="8"/>
        <v/>
      </c>
      <c r="T49" s="220" t="str">
        <f t="shared" si="9"/>
        <v/>
      </c>
      <c r="U49" s="217" t="str">
        <f t="shared" si="10"/>
        <v/>
      </c>
      <c r="V49" s="220" t="str">
        <f t="shared" si="11"/>
        <v/>
      </c>
      <c r="W49" s="220" t="b">
        <v>0</v>
      </c>
      <c r="X49" s="220">
        <f t="shared" si="12"/>
        <v>0</v>
      </c>
      <c r="Y49" s="220" t="str">
        <f t="shared" si="0"/>
        <v/>
      </c>
      <c r="Z49" s="220" t="str">
        <f t="shared" si="1"/>
        <v/>
      </c>
      <c r="AA49" s="217" t="str">
        <f t="shared" si="2"/>
        <v/>
      </c>
      <c r="AB49" s="220" t="str">
        <f t="shared" si="3"/>
        <v/>
      </c>
      <c r="AC49" s="217" t="str">
        <f t="shared" si="4"/>
        <v/>
      </c>
      <c r="AD49" s="220" t="str">
        <f t="shared" si="13"/>
        <v/>
      </c>
    </row>
    <row r="50" spans="2:30" ht="93" customHeight="1" x14ac:dyDescent="0.2">
      <c r="B50" s="183">
        <f t="shared" si="14"/>
        <v>35</v>
      </c>
      <c r="C50" s="183">
        <f>IF($F$7="","",
IF(AND($F$7="Prakarya dan Kewirausahaan (Kerajinan)",$F$8="X"),KERAJINAN!A37,
IF(AND($F$7="Prakarya dan Kewirausahaan (Kerajinan)",$F$8="XI"),KERAJINAN!E37,
IF(AND($F$7="Prakarya dan Kewirausahaan (Kerajinan)",$F$8="XII"),KERAJINAN!I37,
IF(AND($F$7="Prakarya dan Kewirausahaan (Budidaya)",$F$8="X"),BUDIDAYA!A37,
IF(AND($F$7="Prakarya dan Kewirausahaan (Budidaya)",$F$8="XI"),BUDIDAYA!E37,
IF(AND($F$7="Prakarya dan Kewirausahaan (Budidaya)",$F$8="XII"),BUDIDAYA!I37,
IF(AND($F$7="Prakarya dan Kewirausahaan (Pengolahan)",$F$8="X"),PENGOLAHAN!A37,
IF(AND($F$7="Prakarya dan Kewirausahaan (Pengolahan)",$F$8="XI"),PENGOLAHAN!E37,
IF(AND($F$7="Prakarya dan Kewirausahaan (Pengolahan)",$F$8="XII"),PENGOLAHAN!I37,
IF(AND($F$7="Prakarya dan Kewirausahaan (Rekayasa)",$F$8="X"),REKAYASA!A37,
IF(AND($F$7="Prakarya dan Kewirausahaan (Rekayasa)",$F$8="XI"),REKAYASA!E37,
IF(AND($F$7="Prakarya dan Kewirausahaan (Rekayasa)",$F$8="XII"),REKAYASA!I37,
IF(AND($F$7="Seni Budaya (Musik)",$F$8="X"),MUSIK!A37,
IF(AND($F$7="Seni Budaya (Musik)",$F$8="XI"),MUSIK!E37,
IF(AND($F$7="Seni Budaya (Musik)",$F$8="XII"),MUSIK!I37,
IF(AND($F$7="Seni Budaya (Rupa)",$F$8="X"),RUPA!A37,
IF(AND($F$7="Seni Budaya (Rupa)",$F$8="XI"),RUPA!E37,
IF(AND($F$7="Seni Budaya (Rupa)",$F$8="XII"),RUPA!I37,
IF(AND($F$7="Seni Budaya (Teater)",$F$8="X"),TEATER!A37,
IF(AND($F$7="Seni Budaya (Teater)",$F$8="XI"),TEATER!E37,
IF(AND($F$7="Seni Budaya (Teater)",$F$8="XII"),TEATER!I37,
IF(AND($F$7="Seni Budaya (Tari)",$F$8="X"),TARI!A37,
IF(AND($F$7="Seni Budaya (Tari)",$F$8="XI"),TARI!E37,
IF(AND($F$7="Seni Budaya (Tari)",$F$8="XII"),TARI!I37
))))
)))))))))))))))))))))</f>
        <v>0</v>
      </c>
      <c r="D50" s="184">
        <f>IF($F$7="","",
IF(AND($F$7="Prakarya dan Kewirausahaan (Kerajinan)",$F$8="X"),KERAJINAN!B37,
IF(AND($F$7="Prakarya dan Kewirausahaan (Kerajinan)",$F$8="XI"),KERAJINAN!F37,
IF(AND($F$7="Prakarya dan Kewirausahaan (Kerajinan)",$F$8="XII"),KERAJINAN!J37,
IF(AND($F$7="Prakarya dan Kewirausahaan (Budidaya)",$F$8="X"),BUDIDAYA!B37,
IF(AND($F$7="Prakarya dan Kewirausahaan (Budidaya)",$F$8="XI"),BUDIDAYA!F37,
IF(AND($F$7="Prakarya dan Kewirausahaan (Budidaya)",$F$8="XII"),BUDIDAYA!J37,
IF(AND($F$7="Prakarya dan Kewirausahaan (Pengolahan)",$F$8="X"),PENGOLAHAN!B37,
IF(AND($F$7="Prakarya dan Kewirausahaan (Pengolahan)",$F$8="XI"),PENGOLAHAN!F37,
IF(AND($F$7="Prakarya dan Kewirausahaan (Pengolahan)",$F$8="XII"),PENGOLAHAN!J37,
IF(AND($F$7="Prakarya dan Kewirausahaan (Rekayasa)",$F$8="X"),REKAYASA!B37,
IF(AND($F$7="Prakarya dan Kewirausahaan (Rekayasa)",$F$8="XI"),REKAYASA!F37,
IF(AND($F$7="Prakarya dan Kewirausahaan (Rekayasa)",$F$8="XII"),REKAYASA!J37,
IF(AND($F$7="Seni Budaya (Musik)",$F$8="X"),MUSIK!B37,
IF(AND($F$7="Seni Budaya (Musik)",$F$8="XI"),MUSIK!F37,
IF(AND($F$7="Seni Budaya (Musik)",$F$8="XII"),MUSIK!J37,
IF(AND($F$7="Seni Budaya (Rupa)",$F$8="X"),RUPA!B37,
IF(AND($F$7="Seni Budaya (Rupa)",$F$8="XI"),RUPA!F37,
IF(AND($F$7="Seni Budaya (Rupa)",$F$8="XII"),RUPA!J37,
IF(AND($F$7="Seni Budaya (Teater)",$F$8="X"),TEATER!B37,
IF(AND($F$7="Seni Budaya (Teater)",$F$8="XI"),TEATER!F37,
IF(AND($F$7="Seni Budaya (Teater)",$F$8="XII"),TEATER!J37,
IF(AND($F$7="Seni Budaya (Tari)",$F$8="X"),TARI!B37,
IF(AND($F$7="Seni Budaya (Tari)",$F$8="XI"),TARI!F37,
IF(AND($F$7="Seni Budaya (Tari)",$F$8="XII"),TARI!J37
))))
)))))))))))))))))))))</f>
        <v>0</v>
      </c>
      <c r="E50" s="190">
        <f>IF($F$7="","",
IF(AND($F$7="Prakarya dan Kewirausahaan (Kerajinan)",$F$8="X"),KERAJINAN!C37,
IF(AND($F$7="Prakarya dan Kewirausahaan (Kerajinan)",$F$8="XI"),KERAJINAN!G37,
IF(AND($F$7="Prakarya dan Kewirausahaan (Kerajinan)",$F$8="XII"),KERAJINAN!K37,
IF(AND($F$7="Prakarya dan Kewirausahaan (Budidaya)",$F$8="X"),BUDIDAYA!C37,
IF(AND($F$7="Prakarya dan Kewirausahaan (Budidaya)",$F$8="XI"),BUDIDAYA!G37,
IF(AND($F$7="Prakarya dan Kewirausahaan (Budidaya)",$F$8="XII"),BUDIDAYA!K37,
IF(AND($F$7="Prakarya dan Kewirausahaan (Pengolahan)",$F$8="X"),PENGOLAHAN!C37,
IF(AND($F$7="Prakarya dan Kewirausahaan (Pengolahan)",$F$8="XI"),PENGOLAHAN!G37,
IF(AND($F$7="Prakarya dan Kewirausahaan (Pengolahan)",$F$8="XII"),PENGOLAHAN!K37,
IF(AND($F$7="Prakarya dan Kewirausahaan (Rekayasa)",$F$8="X"),REKAYASA!C37,
IF(AND($F$7="Prakarya dan Kewirausahaan (Rekayasa)",$F$8="XI"),REKAYASA!G37,
IF(AND($F$7="Prakarya dan Kewirausahaan (Rekayasa)",$F$8="XII"),REKAYASA!K37,
IF(AND($F$7="Seni Budaya (Musik)",$F$8="X"),MUSIK!C37,
IF(AND($F$7="Seni Budaya (Musik)",$F$8="XI"),MUSIK!G37,
IF(AND($F$7="Seni Budaya (Musik)",$F$8="XII"),MUSIK!K37,
IF(AND($F$7="Seni Budaya (Rupa)",$F$8="X"),RUPA!C37,
IF(AND($F$7="Seni Budaya (Rupa)",$F$8="XI"),RUPA!G37,
IF(AND($F$7="Seni Budaya (Rupa)",$F$8="XII"),RUPA!K37,
IF(AND($F$7="Seni Budaya (Teater)",$F$8="X"),TEATER!C37,
IF(AND($F$7="Seni Budaya (Teater)",$F$8="XI"),TEATER!G37,
IF(AND($F$7="Seni Budaya (Teater)",$F$8="XII"),TEATER!K37,
IF(AND($F$7="Seni Budaya (Tari)",$F$8="X"),TARI!C37,
IF(AND($F$7="Seni Budaya (Tari)",$F$8="XI"),TARI!G37,
IF(AND($F$7="Seni Budaya (Tari)",$F$8="XII"),TARI!K37
))))
)))))))))))))))))))))</f>
        <v>0</v>
      </c>
      <c r="F50" s="184">
        <f>IF($F$7="","",
IF(AND($F$7="Prakarya dan Kewirausahaan (Kerajinan)",$F$8="X"),KERAJINAN!D37,
IF(AND($F$7="Prakarya dan Kewirausahaan (Kerajinan)",$F$8="XI"),KERAJINAN!H37,
IF(AND($F$7="Prakarya dan Kewirausahaan (Kerajinan)",$F$8="XII"),KERAJINAN!L37,
IF(AND($F$7="Prakarya dan Kewirausahaan (Budidaya)",$F$8="X"),BUDIDAYA!D37,
IF(AND($F$7="Prakarya dan Kewirausahaan (Budidaya)",$F$8="XI"),BUDIDAYA!H37,
IF(AND($F$7="Prakarya dan Kewirausahaan (Budidaya)",$F$8="XII"),BUDIDAYA!L37,
IF(AND($F$7="Prakarya dan Kewirausahaan (Pengolahan)",$F$8="X"),PENGOLAHAN!D37,
IF(AND($F$7="Prakarya dan Kewirausahaan (Pengolahan)",$F$8="XI"),PENGOLAHAN!H37,
IF(AND($F$7="Prakarya dan Kewirausahaan (Pengolahan)",$F$8="XII"),PENGOLAHAN!L37,
IF(AND($F$7="Prakarya dan Kewirausahaan (Rekayasa)",$F$8="X"),REKAYASA!D37,
IF(AND($F$7="Prakarya dan Kewirausahaan (Rekayasa)",$F$8="XI"),REKAYASA!H37,
IF(AND($F$7="Prakarya dan Kewirausahaan (Rekayasa)",$F$8="XII"),REKAYASA!L37,
IF(AND($F$7="Seni Budaya (Musik)",$F$8="X"),MUSIK!D37,
IF(AND($F$7="Seni Budaya (Musik)",$F$8="XI"),MUSIK!H37,
IF(AND($F$7="Seni Budaya (Musik)",$F$8="XII"),MUSIK!L37,
IF(AND($F$7="Seni Budaya (Rupa)",$F$8="X"),RUPA!D37,
IF(AND($F$7="Seni Budaya (Rupa)",$F$8="XI"),RUPA!H37,
IF(AND($F$7="Seni Budaya (Rupa)",$F$8="XII"),RUPA!L37,
IF(AND($F$7="Seni Budaya (Teater)",$F$8="X"),TEATER!D37,
IF(AND($F$7="Seni Budaya (Teater)",$F$8="XI"),TEATER!H37,
IF(AND($F$7="Seni Budaya (Teater)",$F$8="XII"),TEATER!L37,
IF(AND($F$7="Seni Budaya (Tari)",$F$8="X"),TARI!D37,
IF(AND($F$7="Seni Budaya (Tari)",$F$8="XI"),TARI!H37,
IF(AND($F$7="Seni Budaya (Tari)",$F$8="XII"),TARI!K37
))))
)))))))))))))))))))))</f>
        <v>0</v>
      </c>
      <c r="G50" s="188"/>
      <c r="H50" s="188"/>
      <c r="I50" s="208"/>
      <c r="J50" s="189"/>
      <c r="N50" s="220">
        <v>35</v>
      </c>
      <c r="O50" s="220" t="b">
        <v>0</v>
      </c>
      <c r="P50" s="220">
        <f t="shared" si="5"/>
        <v>0</v>
      </c>
      <c r="Q50" s="220" t="str">
        <f t="shared" si="6"/>
        <v/>
      </c>
      <c r="R50" s="220" t="str">
        <f t="shared" si="7"/>
        <v/>
      </c>
      <c r="S50" s="217" t="str">
        <f t="shared" si="8"/>
        <v/>
      </c>
      <c r="T50" s="220" t="str">
        <f t="shared" si="9"/>
        <v/>
      </c>
      <c r="U50" s="217" t="str">
        <f t="shared" si="10"/>
        <v/>
      </c>
      <c r="V50" s="220" t="str">
        <f t="shared" si="11"/>
        <v/>
      </c>
      <c r="W50" s="220" t="b">
        <v>0</v>
      </c>
      <c r="X50" s="220">
        <f t="shared" si="12"/>
        <v>0</v>
      </c>
      <c r="Y50" s="220" t="str">
        <f t="shared" si="0"/>
        <v/>
      </c>
      <c r="Z50" s="220" t="str">
        <f t="shared" si="1"/>
        <v/>
      </c>
      <c r="AA50" s="217" t="str">
        <f t="shared" si="2"/>
        <v/>
      </c>
      <c r="AB50" s="220" t="str">
        <f t="shared" si="3"/>
        <v/>
      </c>
      <c r="AC50" s="217" t="str">
        <f t="shared" si="4"/>
        <v/>
      </c>
      <c r="AD50" s="220" t="str">
        <f t="shared" si="13"/>
        <v/>
      </c>
    </row>
    <row r="51" spans="2:30" ht="93" customHeight="1" x14ac:dyDescent="0.2">
      <c r="B51" s="183">
        <f t="shared" si="14"/>
        <v>36</v>
      </c>
      <c r="C51" s="183">
        <f>IF($F$7="","",
IF(AND($F$7="Prakarya dan Kewirausahaan (Kerajinan)",$F$8="X"),KERAJINAN!A38,
IF(AND($F$7="Prakarya dan Kewirausahaan (Kerajinan)",$F$8="XI"),KERAJINAN!E38,
IF(AND($F$7="Prakarya dan Kewirausahaan (Kerajinan)",$F$8="XII"),KERAJINAN!I38,
IF(AND($F$7="Prakarya dan Kewirausahaan (Budidaya)",$F$8="X"),BUDIDAYA!A38,
IF(AND($F$7="Prakarya dan Kewirausahaan (Budidaya)",$F$8="XI"),BUDIDAYA!E38,
IF(AND($F$7="Prakarya dan Kewirausahaan (Budidaya)",$F$8="XII"),BUDIDAYA!I38,
IF(AND($F$7="Prakarya dan Kewirausahaan (Pengolahan)",$F$8="X"),PENGOLAHAN!A38,
IF(AND($F$7="Prakarya dan Kewirausahaan (Pengolahan)",$F$8="XI"),PENGOLAHAN!E38,
IF(AND($F$7="Prakarya dan Kewirausahaan (Pengolahan)",$F$8="XII"),PENGOLAHAN!I38,
IF(AND($F$7="Prakarya dan Kewirausahaan (Rekayasa)",$F$8="X"),REKAYASA!A38,
IF(AND($F$7="Prakarya dan Kewirausahaan (Rekayasa)",$F$8="XI"),REKAYASA!E38,
IF(AND($F$7="Prakarya dan Kewirausahaan (Rekayasa)",$F$8="XII"),REKAYASA!I38,
IF(AND($F$7="Seni Budaya (Musik)",$F$8="X"),MUSIK!A38,
IF(AND($F$7="Seni Budaya (Musik)",$F$8="XI"),MUSIK!E38,
IF(AND($F$7="Seni Budaya (Musik)",$F$8="XII"),MUSIK!I38,
IF(AND($F$7="Seni Budaya (Rupa)",$F$8="X"),RUPA!A38,
IF(AND($F$7="Seni Budaya (Rupa)",$F$8="XI"),RUPA!E38,
IF(AND($F$7="Seni Budaya (Rupa)",$F$8="XII"),RUPA!I38,
IF(AND($F$7="Seni Budaya (Teater)",$F$8="X"),TEATER!A38,
IF(AND($F$7="Seni Budaya (Teater)",$F$8="XI"),TEATER!E38,
IF(AND($F$7="Seni Budaya (Teater)",$F$8="XII"),TEATER!I38,
IF(AND($F$7="Seni Budaya (Tari)",$F$8="X"),TARI!A38,
IF(AND($F$7="Seni Budaya (Tari)",$F$8="XI"),TARI!E38,
IF(AND($F$7="Seni Budaya (Tari)",$F$8="XII"),TARI!I38
))))
)))))))))))))))))))))</f>
        <v>0</v>
      </c>
      <c r="D51" s="184">
        <f>IF($F$7="","",
IF(AND($F$7="Prakarya dan Kewirausahaan (Kerajinan)",$F$8="X"),KERAJINAN!B38,
IF(AND($F$7="Prakarya dan Kewirausahaan (Kerajinan)",$F$8="XI"),KERAJINAN!F38,
IF(AND($F$7="Prakarya dan Kewirausahaan (Kerajinan)",$F$8="XII"),KERAJINAN!J38,
IF(AND($F$7="Prakarya dan Kewirausahaan (Budidaya)",$F$8="X"),BUDIDAYA!B38,
IF(AND($F$7="Prakarya dan Kewirausahaan (Budidaya)",$F$8="XI"),BUDIDAYA!F38,
IF(AND($F$7="Prakarya dan Kewirausahaan (Budidaya)",$F$8="XII"),BUDIDAYA!J38,
IF(AND($F$7="Prakarya dan Kewirausahaan (Pengolahan)",$F$8="X"),PENGOLAHAN!B38,
IF(AND($F$7="Prakarya dan Kewirausahaan (Pengolahan)",$F$8="XI"),PENGOLAHAN!F38,
IF(AND($F$7="Prakarya dan Kewirausahaan (Pengolahan)",$F$8="XII"),PENGOLAHAN!J38,
IF(AND($F$7="Prakarya dan Kewirausahaan (Rekayasa)",$F$8="X"),REKAYASA!B38,
IF(AND($F$7="Prakarya dan Kewirausahaan (Rekayasa)",$F$8="XI"),REKAYASA!F38,
IF(AND($F$7="Prakarya dan Kewirausahaan (Rekayasa)",$F$8="XII"),REKAYASA!J38,
IF(AND($F$7="Seni Budaya (Musik)",$F$8="X"),MUSIK!B38,
IF(AND($F$7="Seni Budaya (Musik)",$F$8="XI"),MUSIK!F38,
IF(AND($F$7="Seni Budaya (Musik)",$F$8="XII"),MUSIK!J38,
IF(AND($F$7="Seni Budaya (Rupa)",$F$8="X"),RUPA!B38,
IF(AND($F$7="Seni Budaya (Rupa)",$F$8="XI"),RUPA!F38,
IF(AND($F$7="Seni Budaya (Rupa)",$F$8="XII"),RUPA!J38,
IF(AND($F$7="Seni Budaya (Teater)",$F$8="X"),TEATER!B38,
IF(AND($F$7="Seni Budaya (Teater)",$F$8="XI"),TEATER!F38,
IF(AND($F$7="Seni Budaya (Teater)",$F$8="XII"),TEATER!J38,
IF(AND($F$7="Seni Budaya (Tari)",$F$8="X"),TARI!B38,
IF(AND($F$7="Seni Budaya (Tari)",$F$8="XI"),TARI!F38,
IF(AND($F$7="Seni Budaya (Tari)",$F$8="XII"),TARI!J38
))))
)))))))))))))))))))))</f>
        <v>0</v>
      </c>
      <c r="E51" s="190">
        <f>IF($F$7="","",
IF(AND($F$7="Prakarya dan Kewirausahaan (Kerajinan)",$F$8="X"),KERAJINAN!C38,
IF(AND($F$7="Prakarya dan Kewirausahaan (Kerajinan)",$F$8="XI"),KERAJINAN!G38,
IF(AND($F$7="Prakarya dan Kewirausahaan (Kerajinan)",$F$8="XII"),KERAJINAN!K38,
IF(AND($F$7="Prakarya dan Kewirausahaan (Budidaya)",$F$8="X"),BUDIDAYA!C38,
IF(AND($F$7="Prakarya dan Kewirausahaan (Budidaya)",$F$8="XI"),BUDIDAYA!G38,
IF(AND($F$7="Prakarya dan Kewirausahaan (Budidaya)",$F$8="XII"),BUDIDAYA!K38,
IF(AND($F$7="Prakarya dan Kewirausahaan (Pengolahan)",$F$8="X"),PENGOLAHAN!C38,
IF(AND($F$7="Prakarya dan Kewirausahaan (Pengolahan)",$F$8="XI"),PENGOLAHAN!G38,
IF(AND($F$7="Prakarya dan Kewirausahaan (Pengolahan)",$F$8="XII"),PENGOLAHAN!K38,
IF(AND($F$7="Prakarya dan Kewirausahaan (Rekayasa)",$F$8="X"),REKAYASA!C38,
IF(AND($F$7="Prakarya dan Kewirausahaan (Rekayasa)",$F$8="XI"),REKAYASA!G38,
IF(AND($F$7="Prakarya dan Kewirausahaan (Rekayasa)",$F$8="XII"),REKAYASA!K38,
IF(AND($F$7="Seni Budaya (Musik)",$F$8="X"),MUSIK!C38,
IF(AND($F$7="Seni Budaya (Musik)",$F$8="XI"),MUSIK!G38,
IF(AND($F$7="Seni Budaya (Musik)",$F$8="XII"),MUSIK!K38,
IF(AND($F$7="Seni Budaya (Rupa)",$F$8="X"),RUPA!C38,
IF(AND($F$7="Seni Budaya (Rupa)",$F$8="XI"),RUPA!G38,
IF(AND($F$7="Seni Budaya (Rupa)",$F$8="XII"),RUPA!K38,
IF(AND($F$7="Seni Budaya (Teater)",$F$8="X"),TEATER!C38,
IF(AND($F$7="Seni Budaya (Teater)",$F$8="XI"),TEATER!G38,
IF(AND($F$7="Seni Budaya (Teater)",$F$8="XII"),TEATER!K38,
IF(AND($F$7="Seni Budaya (Tari)",$F$8="X"),TARI!C38,
IF(AND($F$7="Seni Budaya (Tari)",$F$8="XI"),TARI!G38,
IF(AND($F$7="Seni Budaya (Tari)",$F$8="XII"),TARI!K38
))))
)))))))))))))))))))))</f>
        <v>0</v>
      </c>
      <c r="F51" s="184">
        <f>IF($F$7="","",
IF(AND($F$7="Prakarya dan Kewirausahaan (Kerajinan)",$F$8="X"),KERAJINAN!D38,
IF(AND($F$7="Prakarya dan Kewirausahaan (Kerajinan)",$F$8="XI"),KERAJINAN!H38,
IF(AND($F$7="Prakarya dan Kewirausahaan (Kerajinan)",$F$8="XII"),KERAJINAN!L38,
IF(AND($F$7="Prakarya dan Kewirausahaan (Budidaya)",$F$8="X"),BUDIDAYA!D38,
IF(AND($F$7="Prakarya dan Kewirausahaan (Budidaya)",$F$8="XI"),BUDIDAYA!H38,
IF(AND($F$7="Prakarya dan Kewirausahaan (Budidaya)",$F$8="XII"),BUDIDAYA!L38,
IF(AND($F$7="Prakarya dan Kewirausahaan (Pengolahan)",$F$8="X"),PENGOLAHAN!D38,
IF(AND($F$7="Prakarya dan Kewirausahaan (Pengolahan)",$F$8="XI"),PENGOLAHAN!H38,
IF(AND($F$7="Prakarya dan Kewirausahaan (Pengolahan)",$F$8="XII"),PENGOLAHAN!L38,
IF(AND($F$7="Prakarya dan Kewirausahaan (Rekayasa)",$F$8="X"),REKAYASA!D38,
IF(AND($F$7="Prakarya dan Kewirausahaan (Rekayasa)",$F$8="XI"),REKAYASA!H38,
IF(AND($F$7="Prakarya dan Kewirausahaan (Rekayasa)",$F$8="XII"),REKAYASA!L38,
IF(AND($F$7="Seni Budaya (Musik)",$F$8="X"),MUSIK!D38,
IF(AND($F$7="Seni Budaya (Musik)",$F$8="XI"),MUSIK!H38,
IF(AND($F$7="Seni Budaya (Musik)",$F$8="XII"),MUSIK!L38,
IF(AND($F$7="Seni Budaya (Rupa)",$F$8="X"),RUPA!D38,
IF(AND($F$7="Seni Budaya (Rupa)",$F$8="XI"),RUPA!H38,
IF(AND($F$7="Seni Budaya (Rupa)",$F$8="XII"),RUPA!L38,
IF(AND($F$7="Seni Budaya (Teater)",$F$8="X"),TEATER!D38,
IF(AND($F$7="Seni Budaya (Teater)",$F$8="XI"),TEATER!H38,
IF(AND($F$7="Seni Budaya (Teater)",$F$8="XII"),TEATER!L38,
IF(AND($F$7="Seni Budaya (Tari)",$F$8="X"),TARI!D38,
IF(AND($F$7="Seni Budaya (Tari)",$F$8="XI"),TARI!H38,
IF(AND($F$7="Seni Budaya (Tari)",$F$8="XII"),TARI!K38
))))
)))))))))))))))))))))</f>
        <v>0</v>
      </c>
      <c r="G51" s="186"/>
      <c r="H51" s="186"/>
      <c r="I51" s="207"/>
      <c r="J51" s="187"/>
      <c r="N51" s="220">
        <v>36</v>
      </c>
      <c r="O51" s="220" t="b">
        <v>0</v>
      </c>
      <c r="P51" s="220">
        <f t="shared" si="5"/>
        <v>0</v>
      </c>
      <c r="Q51" s="220" t="str">
        <f t="shared" si="6"/>
        <v/>
      </c>
      <c r="R51" s="220" t="str">
        <f t="shared" si="7"/>
        <v/>
      </c>
      <c r="S51" s="217" t="str">
        <f t="shared" si="8"/>
        <v/>
      </c>
      <c r="T51" s="220" t="str">
        <f t="shared" si="9"/>
        <v/>
      </c>
      <c r="U51" s="217" t="str">
        <f t="shared" si="10"/>
        <v/>
      </c>
      <c r="V51" s="220" t="str">
        <f t="shared" si="11"/>
        <v/>
      </c>
      <c r="W51" s="220" t="b">
        <v>0</v>
      </c>
      <c r="X51" s="220">
        <f t="shared" si="12"/>
        <v>0</v>
      </c>
      <c r="Y51" s="220" t="str">
        <f t="shared" si="0"/>
        <v/>
      </c>
      <c r="Z51" s="220" t="str">
        <f t="shared" si="1"/>
        <v/>
      </c>
      <c r="AA51" s="217" t="str">
        <f t="shared" si="2"/>
        <v/>
      </c>
      <c r="AB51" s="220" t="str">
        <f t="shared" si="3"/>
        <v/>
      </c>
      <c r="AC51" s="217" t="str">
        <f t="shared" si="4"/>
        <v/>
      </c>
      <c r="AD51" s="220" t="str">
        <f t="shared" si="13"/>
        <v/>
      </c>
    </row>
    <row r="52" spans="2:30" ht="93" customHeight="1" x14ac:dyDescent="0.2">
      <c r="B52" s="183">
        <f t="shared" si="14"/>
        <v>37</v>
      </c>
      <c r="C52" s="183">
        <f>IF($F$7="","",
IF(AND($F$7="Prakarya dan Kewirausahaan (Kerajinan)",$F$8="X"),KERAJINAN!A39,
IF(AND($F$7="Prakarya dan Kewirausahaan (Kerajinan)",$F$8="XI"),KERAJINAN!E39,
IF(AND($F$7="Prakarya dan Kewirausahaan (Kerajinan)",$F$8="XII"),KERAJINAN!I39,
IF(AND($F$7="Prakarya dan Kewirausahaan (Budidaya)",$F$8="X"),BUDIDAYA!A39,
IF(AND($F$7="Prakarya dan Kewirausahaan (Budidaya)",$F$8="XI"),BUDIDAYA!E39,
IF(AND($F$7="Prakarya dan Kewirausahaan (Budidaya)",$F$8="XII"),BUDIDAYA!I39,
IF(AND($F$7="Prakarya dan Kewirausahaan (Pengolahan)",$F$8="X"),PENGOLAHAN!A39,
IF(AND($F$7="Prakarya dan Kewirausahaan (Pengolahan)",$F$8="XI"),PENGOLAHAN!E39,
IF(AND($F$7="Prakarya dan Kewirausahaan (Pengolahan)",$F$8="XII"),PENGOLAHAN!I39,
IF(AND($F$7="Prakarya dan Kewirausahaan (Rekayasa)",$F$8="X"),REKAYASA!A39,
IF(AND($F$7="Prakarya dan Kewirausahaan (Rekayasa)",$F$8="XI"),REKAYASA!E39,
IF(AND($F$7="Prakarya dan Kewirausahaan (Rekayasa)",$F$8="XII"),REKAYASA!I39,
IF(AND($F$7="Seni Budaya (Musik)",$F$8="X"),MUSIK!A39,
IF(AND($F$7="Seni Budaya (Musik)",$F$8="XI"),MUSIK!E39,
IF(AND($F$7="Seni Budaya (Musik)",$F$8="XII"),MUSIK!I39,
IF(AND($F$7="Seni Budaya (Rupa)",$F$8="X"),RUPA!A39,
IF(AND($F$7="Seni Budaya (Rupa)",$F$8="XI"),RUPA!E39,
IF(AND($F$7="Seni Budaya (Rupa)",$F$8="XII"),RUPA!I39,
IF(AND($F$7="Seni Budaya (Teater)",$F$8="X"),TEATER!A39,
IF(AND($F$7="Seni Budaya (Teater)",$F$8="XI"),TEATER!E39,
IF(AND($F$7="Seni Budaya (Teater)",$F$8="XII"),TEATER!I39,
IF(AND($F$7="Seni Budaya (Tari)",$F$8="X"),TARI!A39,
IF(AND($F$7="Seni Budaya (Tari)",$F$8="XI"),TARI!E39,
IF(AND($F$7="Seni Budaya (Tari)",$F$8="XII"),TARI!I39
))))
)))))))))))))))))))))</f>
        <v>0</v>
      </c>
      <c r="D52" s="184">
        <f>IF($F$7="","",
IF(AND($F$7="Prakarya dan Kewirausahaan (Kerajinan)",$F$8="X"),KERAJINAN!B39,
IF(AND($F$7="Prakarya dan Kewirausahaan (Kerajinan)",$F$8="XI"),KERAJINAN!F39,
IF(AND($F$7="Prakarya dan Kewirausahaan (Kerajinan)",$F$8="XII"),KERAJINAN!J39,
IF(AND($F$7="Prakarya dan Kewirausahaan (Budidaya)",$F$8="X"),BUDIDAYA!B39,
IF(AND($F$7="Prakarya dan Kewirausahaan (Budidaya)",$F$8="XI"),BUDIDAYA!F39,
IF(AND($F$7="Prakarya dan Kewirausahaan (Budidaya)",$F$8="XII"),BUDIDAYA!J39,
IF(AND($F$7="Prakarya dan Kewirausahaan (Pengolahan)",$F$8="X"),PENGOLAHAN!B39,
IF(AND($F$7="Prakarya dan Kewirausahaan (Pengolahan)",$F$8="XI"),PENGOLAHAN!F39,
IF(AND($F$7="Prakarya dan Kewirausahaan (Pengolahan)",$F$8="XII"),PENGOLAHAN!J39,
IF(AND($F$7="Prakarya dan Kewirausahaan (Rekayasa)",$F$8="X"),REKAYASA!B39,
IF(AND($F$7="Prakarya dan Kewirausahaan (Rekayasa)",$F$8="XI"),REKAYASA!F39,
IF(AND($F$7="Prakarya dan Kewirausahaan (Rekayasa)",$F$8="XII"),REKAYASA!J39,
IF(AND($F$7="Seni Budaya (Musik)",$F$8="X"),MUSIK!B39,
IF(AND($F$7="Seni Budaya (Musik)",$F$8="XI"),MUSIK!F39,
IF(AND($F$7="Seni Budaya (Musik)",$F$8="XII"),MUSIK!J39,
IF(AND($F$7="Seni Budaya (Rupa)",$F$8="X"),RUPA!B39,
IF(AND($F$7="Seni Budaya (Rupa)",$F$8="XI"),RUPA!F39,
IF(AND($F$7="Seni Budaya (Rupa)",$F$8="XII"),RUPA!J39,
IF(AND($F$7="Seni Budaya (Teater)",$F$8="X"),TEATER!B39,
IF(AND($F$7="Seni Budaya (Teater)",$F$8="XI"),TEATER!F39,
IF(AND($F$7="Seni Budaya (Teater)",$F$8="XII"),TEATER!J39,
IF(AND($F$7="Seni Budaya (Tari)",$F$8="X"),TARI!B39,
IF(AND($F$7="Seni Budaya (Tari)",$F$8="XI"),TARI!F39,
IF(AND($F$7="Seni Budaya (Tari)",$F$8="XII"),TARI!J39
))))
)))))))))))))))))))))</f>
        <v>0</v>
      </c>
      <c r="E52" s="190">
        <f>IF($F$7="","",
IF(AND($F$7="Prakarya dan Kewirausahaan (Kerajinan)",$F$8="X"),KERAJINAN!C39,
IF(AND($F$7="Prakarya dan Kewirausahaan (Kerajinan)",$F$8="XI"),KERAJINAN!G39,
IF(AND($F$7="Prakarya dan Kewirausahaan (Kerajinan)",$F$8="XII"),KERAJINAN!K39,
IF(AND($F$7="Prakarya dan Kewirausahaan (Budidaya)",$F$8="X"),BUDIDAYA!C39,
IF(AND($F$7="Prakarya dan Kewirausahaan (Budidaya)",$F$8="XI"),BUDIDAYA!G39,
IF(AND($F$7="Prakarya dan Kewirausahaan (Budidaya)",$F$8="XII"),BUDIDAYA!K39,
IF(AND($F$7="Prakarya dan Kewirausahaan (Pengolahan)",$F$8="X"),PENGOLAHAN!C39,
IF(AND($F$7="Prakarya dan Kewirausahaan (Pengolahan)",$F$8="XI"),PENGOLAHAN!G39,
IF(AND($F$7="Prakarya dan Kewirausahaan (Pengolahan)",$F$8="XII"),PENGOLAHAN!K39,
IF(AND($F$7="Prakarya dan Kewirausahaan (Rekayasa)",$F$8="X"),REKAYASA!C39,
IF(AND($F$7="Prakarya dan Kewirausahaan (Rekayasa)",$F$8="XI"),REKAYASA!G39,
IF(AND($F$7="Prakarya dan Kewirausahaan (Rekayasa)",$F$8="XII"),REKAYASA!K39,
IF(AND($F$7="Seni Budaya (Musik)",$F$8="X"),MUSIK!C39,
IF(AND($F$7="Seni Budaya (Musik)",$F$8="XI"),MUSIK!G39,
IF(AND($F$7="Seni Budaya (Musik)",$F$8="XII"),MUSIK!K39,
IF(AND($F$7="Seni Budaya (Rupa)",$F$8="X"),RUPA!C39,
IF(AND($F$7="Seni Budaya (Rupa)",$F$8="XI"),RUPA!G39,
IF(AND($F$7="Seni Budaya (Rupa)",$F$8="XII"),RUPA!K39,
IF(AND($F$7="Seni Budaya (Teater)",$F$8="X"),TEATER!C39,
IF(AND($F$7="Seni Budaya (Teater)",$F$8="XI"),TEATER!G39,
IF(AND($F$7="Seni Budaya (Teater)",$F$8="XII"),TEATER!K39,
IF(AND($F$7="Seni Budaya (Tari)",$F$8="X"),TARI!C39,
IF(AND($F$7="Seni Budaya (Tari)",$F$8="XI"),TARI!G39,
IF(AND($F$7="Seni Budaya (Tari)",$F$8="XII"),TARI!K39
))))
)))))))))))))))))))))</f>
        <v>0</v>
      </c>
      <c r="F52" s="184">
        <f>IF($F$7="","",
IF(AND($F$7="Prakarya dan Kewirausahaan (Kerajinan)",$F$8="X"),KERAJINAN!D39,
IF(AND($F$7="Prakarya dan Kewirausahaan (Kerajinan)",$F$8="XI"),KERAJINAN!H39,
IF(AND($F$7="Prakarya dan Kewirausahaan (Kerajinan)",$F$8="XII"),KERAJINAN!L39,
IF(AND($F$7="Prakarya dan Kewirausahaan (Budidaya)",$F$8="X"),BUDIDAYA!D39,
IF(AND($F$7="Prakarya dan Kewirausahaan (Budidaya)",$F$8="XI"),BUDIDAYA!H39,
IF(AND($F$7="Prakarya dan Kewirausahaan (Budidaya)",$F$8="XII"),BUDIDAYA!L39,
IF(AND($F$7="Prakarya dan Kewirausahaan (Pengolahan)",$F$8="X"),PENGOLAHAN!D39,
IF(AND($F$7="Prakarya dan Kewirausahaan (Pengolahan)",$F$8="XI"),PENGOLAHAN!H39,
IF(AND($F$7="Prakarya dan Kewirausahaan (Pengolahan)",$F$8="XII"),PENGOLAHAN!L39,
IF(AND($F$7="Prakarya dan Kewirausahaan (Rekayasa)",$F$8="X"),REKAYASA!D39,
IF(AND($F$7="Prakarya dan Kewirausahaan (Rekayasa)",$F$8="XI"),REKAYASA!H39,
IF(AND($F$7="Prakarya dan Kewirausahaan (Rekayasa)",$F$8="XII"),REKAYASA!L39,
IF(AND($F$7="Seni Budaya (Musik)",$F$8="X"),MUSIK!D39,
IF(AND($F$7="Seni Budaya (Musik)",$F$8="XI"),MUSIK!H39,
IF(AND($F$7="Seni Budaya (Musik)",$F$8="XII"),MUSIK!L39,
IF(AND($F$7="Seni Budaya (Rupa)",$F$8="X"),RUPA!D39,
IF(AND($F$7="Seni Budaya (Rupa)",$F$8="XI"),RUPA!H39,
IF(AND($F$7="Seni Budaya (Rupa)",$F$8="XII"),RUPA!L39,
IF(AND($F$7="Seni Budaya (Teater)",$F$8="X"),TEATER!D39,
IF(AND($F$7="Seni Budaya (Teater)",$F$8="XI"),TEATER!H39,
IF(AND($F$7="Seni Budaya (Teater)",$F$8="XII"),TEATER!L39,
IF(AND($F$7="Seni Budaya (Tari)",$F$8="X"),TARI!D39,
IF(AND($F$7="Seni Budaya (Tari)",$F$8="XI"),TARI!H39,
IF(AND($F$7="Seni Budaya (Tari)",$F$8="XII"),TARI!K39
))))
)))))))))))))))))))))</f>
        <v>0</v>
      </c>
      <c r="G52" s="188"/>
      <c r="H52" s="188"/>
      <c r="I52" s="208"/>
      <c r="J52" s="189"/>
      <c r="N52" s="220">
        <v>37</v>
      </c>
      <c r="O52" s="220" t="b">
        <v>0</v>
      </c>
      <c r="P52" s="220">
        <f t="shared" si="5"/>
        <v>0</v>
      </c>
      <c r="Q52" s="220" t="str">
        <f t="shared" si="6"/>
        <v/>
      </c>
      <c r="R52" s="220" t="str">
        <f t="shared" si="7"/>
        <v/>
      </c>
      <c r="S52" s="217" t="str">
        <f t="shared" si="8"/>
        <v/>
      </c>
      <c r="T52" s="220" t="str">
        <f t="shared" si="9"/>
        <v/>
      </c>
      <c r="U52" s="217" t="str">
        <f t="shared" si="10"/>
        <v/>
      </c>
      <c r="V52" s="220" t="str">
        <f t="shared" si="11"/>
        <v/>
      </c>
      <c r="W52" s="220" t="b">
        <v>0</v>
      </c>
      <c r="X52" s="220">
        <f t="shared" si="12"/>
        <v>0</v>
      </c>
      <c r="Y52" s="220" t="str">
        <f t="shared" si="0"/>
        <v/>
      </c>
      <c r="Z52" s="220" t="str">
        <f t="shared" si="1"/>
        <v/>
      </c>
      <c r="AA52" s="217" t="str">
        <f t="shared" si="2"/>
        <v/>
      </c>
      <c r="AB52" s="220" t="str">
        <f t="shared" si="3"/>
        <v/>
      </c>
      <c r="AC52" s="217" t="str">
        <f t="shared" si="4"/>
        <v/>
      </c>
      <c r="AD52" s="220" t="str">
        <f t="shared" si="13"/>
        <v/>
      </c>
    </row>
    <row r="53" spans="2:30" ht="93" customHeight="1" x14ac:dyDescent="0.2">
      <c r="B53" s="183">
        <f t="shared" si="14"/>
        <v>38</v>
      </c>
      <c r="C53" s="183">
        <f>IF($F$7="","",
IF(AND($F$7="Prakarya dan Kewirausahaan (Kerajinan)",$F$8="X"),KERAJINAN!A40,
IF(AND($F$7="Prakarya dan Kewirausahaan (Kerajinan)",$F$8="XI"),KERAJINAN!E40,
IF(AND($F$7="Prakarya dan Kewirausahaan (Kerajinan)",$F$8="XII"),KERAJINAN!I40,
IF(AND($F$7="Prakarya dan Kewirausahaan (Budidaya)",$F$8="X"),BUDIDAYA!A40,
IF(AND($F$7="Prakarya dan Kewirausahaan (Budidaya)",$F$8="XI"),BUDIDAYA!E40,
IF(AND($F$7="Prakarya dan Kewirausahaan (Budidaya)",$F$8="XII"),BUDIDAYA!I40,
IF(AND($F$7="Prakarya dan Kewirausahaan (Pengolahan)",$F$8="X"),PENGOLAHAN!A40,
IF(AND($F$7="Prakarya dan Kewirausahaan (Pengolahan)",$F$8="XI"),PENGOLAHAN!E40,
IF(AND($F$7="Prakarya dan Kewirausahaan (Pengolahan)",$F$8="XII"),PENGOLAHAN!I40,
IF(AND($F$7="Prakarya dan Kewirausahaan (Rekayasa)",$F$8="X"),REKAYASA!A40,
IF(AND($F$7="Prakarya dan Kewirausahaan (Rekayasa)",$F$8="XI"),REKAYASA!E40,
IF(AND($F$7="Prakarya dan Kewirausahaan (Rekayasa)",$F$8="XII"),REKAYASA!I40,
IF(AND($F$7="Seni Budaya (Musik)",$F$8="X"),MUSIK!A40,
IF(AND($F$7="Seni Budaya (Musik)",$F$8="XI"),MUSIK!E40,
IF(AND($F$7="Seni Budaya (Musik)",$F$8="XII"),MUSIK!I40,
IF(AND($F$7="Seni Budaya (Rupa)",$F$8="X"),RUPA!A40,
IF(AND($F$7="Seni Budaya (Rupa)",$F$8="XI"),RUPA!E40,
IF(AND($F$7="Seni Budaya (Rupa)",$F$8="XII"),RUPA!I40,
IF(AND($F$7="Seni Budaya (Teater)",$F$8="X"),TEATER!A40,
IF(AND($F$7="Seni Budaya (Teater)",$F$8="XI"),TEATER!E40,
IF(AND($F$7="Seni Budaya (Teater)",$F$8="XII"),TEATER!I40,
IF(AND($F$7="Seni Budaya (Tari)",$F$8="X"),TARI!A40,
IF(AND($F$7="Seni Budaya (Tari)",$F$8="XI"),TARI!E40,
IF(AND($F$7="Seni Budaya (Tari)",$F$8="XII"),TARI!I40
))))
)))))))))))))))))))))</f>
        <v>0</v>
      </c>
      <c r="D53" s="184">
        <f>IF($F$7="","",
IF(AND($F$7="Prakarya dan Kewirausahaan (Kerajinan)",$F$8="X"),KERAJINAN!B40,
IF(AND($F$7="Prakarya dan Kewirausahaan (Kerajinan)",$F$8="XI"),KERAJINAN!F40,
IF(AND($F$7="Prakarya dan Kewirausahaan (Kerajinan)",$F$8="XII"),KERAJINAN!J40,
IF(AND($F$7="Prakarya dan Kewirausahaan (Budidaya)",$F$8="X"),BUDIDAYA!B40,
IF(AND($F$7="Prakarya dan Kewirausahaan (Budidaya)",$F$8="XI"),BUDIDAYA!F40,
IF(AND($F$7="Prakarya dan Kewirausahaan (Budidaya)",$F$8="XII"),BUDIDAYA!J40,
IF(AND($F$7="Prakarya dan Kewirausahaan (Pengolahan)",$F$8="X"),PENGOLAHAN!B40,
IF(AND($F$7="Prakarya dan Kewirausahaan (Pengolahan)",$F$8="XI"),PENGOLAHAN!F40,
IF(AND($F$7="Prakarya dan Kewirausahaan (Pengolahan)",$F$8="XII"),PENGOLAHAN!J40,
IF(AND($F$7="Prakarya dan Kewirausahaan (Rekayasa)",$F$8="X"),REKAYASA!B40,
IF(AND($F$7="Prakarya dan Kewirausahaan (Rekayasa)",$F$8="XI"),REKAYASA!F40,
IF(AND($F$7="Prakarya dan Kewirausahaan (Rekayasa)",$F$8="XII"),REKAYASA!J40,
IF(AND($F$7="Seni Budaya (Musik)",$F$8="X"),MUSIK!B40,
IF(AND($F$7="Seni Budaya (Musik)",$F$8="XI"),MUSIK!F40,
IF(AND($F$7="Seni Budaya (Musik)",$F$8="XII"),MUSIK!J40,
IF(AND($F$7="Seni Budaya (Rupa)",$F$8="X"),RUPA!B40,
IF(AND($F$7="Seni Budaya (Rupa)",$F$8="XI"),RUPA!F40,
IF(AND($F$7="Seni Budaya (Rupa)",$F$8="XII"),RUPA!J40,
IF(AND($F$7="Seni Budaya (Teater)",$F$8="X"),TEATER!B40,
IF(AND($F$7="Seni Budaya (Teater)",$F$8="XI"),TEATER!F40,
IF(AND($F$7="Seni Budaya (Teater)",$F$8="XII"),TEATER!J40,
IF(AND($F$7="Seni Budaya (Tari)",$F$8="X"),TARI!B40,
IF(AND($F$7="Seni Budaya (Tari)",$F$8="XI"),TARI!F40,
IF(AND($F$7="Seni Budaya (Tari)",$F$8="XII"),TARI!J40
))))
)))))))))))))))))))))</f>
        <v>0</v>
      </c>
      <c r="E53" s="190">
        <f>IF($F$7="","",
IF(AND($F$7="Prakarya dan Kewirausahaan (Kerajinan)",$F$8="X"),KERAJINAN!C40,
IF(AND($F$7="Prakarya dan Kewirausahaan (Kerajinan)",$F$8="XI"),KERAJINAN!G40,
IF(AND($F$7="Prakarya dan Kewirausahaan (Kerajinan)",$F$8="XII"),KERAJINAN!K40,
IF(AND($F$7="Prakarya dan Kewirausahaan (Budidaya)",$F$8="X"),BUDIDAYA!C40,
IF(AND($F$7="Prakarya dan Kewirausahaan (Budidaya)",$F$8="XI"),BUDIDAYA!G40,
IF(AND($F$7="Prakarya dan Kewirausahaan (Budidaya)",$F$8="XII"),BUDIDAYA!K40,
IF(AND($F$7="Prakarya dan Kewirausahaan (Pengolahan)",$F$8="X"),PENGOLAHAN!C40,
IF(AND($F$7="Prakarya dan Kewirausahaan (Pengolahan)",$F$8="XI"),PENGOLAHAN!G40,
IF(AND($F$7="Prakarya dan Kewirausahaan (Pengolahan)",$F$8="XII"),PENGOLAHAN!K40,
IF(AND($F$7="Prakarya dan Kewirausahaan (Rekayasa)",$F$8="X"),REKAYASA!C40,
IF(AND($F$7="Prakarya dan Kewirausahaan (Rekayasa)",$F$8="XI"),REKAYASA!G40,
IF(AND($F$7="Prakarya dan Kewirausahaan (Rekayasa)",$F$8="XII"),REKAYASA!K40,
IF(AND($F$7="Seni Budaya (Musik)",$F$8="X"),MUSIK!C40,
IF(AND($F$7="Seni Budaya (Musik)",$F$8="XI"),MUSIK!G40,
IF(AND($F$7="Seni Budaya (Musik)",$F$8="XII"),MUSIK!K40,
IF(AND($F$7="Seni Budaya (Rupa)",$F$8="X"),RUPA!C40,
IF(AND($F$7="Seni Budaya (Rupa)",$F$8="XI"),RUPA!G40,
IF(AND($F$7="Seni Budaya (Rupa)",$F$8="XII"),RUPA!K40,
IF(AND($F$7="Seni Budaya (Teater)",$F$8="X"),TEATER!C40,
IF(AND($F$7="Seni Budaya (Teater)",$F$8="XI"),TEATER!G40,
IF(AND($F$7="Seni Budaya (Teater)",$F$8="XII"),TEATER!K40,
IF(AND($F$7="Seni Budaya (Tari)",$F$8="X"),TARI!C40,
IF(AND($F$7="Seni Budaya (Tari)",$F$8="XI"),TARI!G40,
IF(AND($F$7="Seni Budaya (Tari)",$F$8="XII"),TARI!K40
))))
)))))))))))))))))))))</f>
        <v>0</v>
      </c>
      <c r="F53" s="184">
        <f>IF($F$7="","",
IF(AND($F$7="Prakarya dan Kewirausahaan (Kerajinan)",$F$8="X"),KERAJINAN!D40,
IF(AND($F$7="Prakarya dan Kewirausahaan (Kerajinan)",$F$8="XI"),KERAJINAN!H40,
IF(AND($F$7="Prakarya dan Kewirausahaan (Kerajinan)",$F$8="XII"),KERAJINAN!L40,
IF(AND($F$7="Prakarya dan Kewirausahaan (Budidaya)",$F$8="X"),BUDIDAYA!D40,
IF(AND($F$7="Prakarya dan Kewirausahaan (Budidaya)",$F$8="XI"),BUDIDAYA!H40,
IF(AND($F$7="Prakarya dan Kewirausahaan (Budidaya)",$F$8="XII"),BUDIDAYA!L40,
IF(AND($F$7="Prakarya dan Kewirausahaan (Pengolahan)",$F$8="X"),PENGOLAHAN!D40,
IF(AND($F$7="Prakarya dan Kewirausahaan (Pengolahan)",$F$8="XI"),PENGOLAHAN!H40,
IF(AND($F$7="Prakarya dan Kewirausahaan (Pengolahan)",$F$8="XII"),PENGOLAHAN!L40,
IF(AND($F$7="Prakarya dan Kewirausahaan (Rekayasa)",$F$8="X"),REKAYASA!D40,
IF(AND($F$7="Prakarya dan Kewirausahaan (Rekayasa)",$F$8="XI"),REKAYASA!H40,
IF(AND($F$7="Prakarya dan Kewirausahaan (Rekayasa)",$F$8="XII"),REKAYASA!L40,
IF(AND($F$7="Seni Budaya (Musik)",$F$8="X"),MUSIK!D40,
IF(AND($F$7="Seni Budaya (Musik)",$F$8="XI"),MUSIK!H40,
IF(AND($F$7="Seni Budaya (Musik)",$F$8="XII"),MUSIK!L40,
IF(AND($F$7="Seni Budaya (Rupa)",$F$8="X"),RUPA!D40,
IF(AND($F$7="Seni Budaya (Rupa)",$F$8="XI"),RUPA!H40,
IF(AND($F$7="Seni Budaya (Rupa)",$F$8="XII"),RUPA!L40,
IF(AND($F$7="Seni Budaya (Teater)",$F$8="X"),TEATER!D40,
IF(AND($F$7="Seni Budaya (Teater)",$F$8="XI"),TEATER!H40,
IF(AND($F$7="Seni Budaya (Teater)",$F$8="XII"),TEATER!L40,
IF(AND($F$7="Seni Budaya (Tari)",$F$8="X"),TARI!D40,
IF(AND($F$7="Seni Budaya (Tari)",$F$8="XI"),TARI!H40,
IF(AND($F$7="Seni Budaya (Tari)",$F$8="XII"),TARI!K40
))))
)))))))))))))))))))))</f>
        <v>0</v>
      </c>
      <c r="G53" s="186"/>
      <c r="H53" s="186"/>
      <c r="I53" s="207"/>
      <c r="J53" s="187"/>
      <c r="N53" s="220">
        <v>38</v>
      </c>
      <c r="O53" s="220" t="b">
        <v>0</v>
      </c>
      <c r="P53" s="220">
        <f t="shared" si="5"/>
        <v>0</v>
      </c>
      <c r="Q53" s="220" t="str">
        <f t="shared" si="6"/>
        <v/>
      </c>
      <c r="R53" s="220" t="str">
        <f t="shared" si="7"/>
        <v/>
      </c>
      <c r="S53" s="217" t="str">
        <f t="shared" si="8"/>
        <v/>
      </c>
      <c r="T53" s="220" t="str">
        <f t="shared" si="9"/>
        <v/>
      </c>
      <c r="U53" s="217" t="str">
        <f t="shared" si="10"/>
        <v/>
      </c>
      <c r="V53" s="220" t="str">
        <f t="shared" si="11"/>
        <v/>
      </c>
      <c r="W53" s="220" t="b">
        <v>0</v>
      </c>
      <c r="X53" s="220">
        <f t="shared" si="12"/>
        <v>0</v>
      </c>
      <c r="Y53" s="220" t="str">
        <f t="shared" si="0"/>
        <v/>
      </c>
      <c r="Z53" s="220" t="str">
        <f t="shared" si="1"/>
        <v/>
      </c>
      <c r="AA53" s="217" t="str">
        <f t="shared" si="2"/>
        <v/>
      </c>
      <c r="AB53" s="220" t="str">
        <f t="shared" si="3"/>
        <v/>
      </c>
      <c r="AC53" s="217" t="str">
        <f t="shared" si="4"/>
        <v/>
      </c>
      <c r="AD53" s="220" t="str">
        <f t="shared" si="13"/>
        <v/>
      </c>
    </row>
    <row r="54" spans="2:30" ht="93" customHeight="1" x14ac:dyDescent="0.2">
      <c r="B54" s="183">
        <f t="shared" si="14"/>
        <v>39</v>
      </c>
      <c r="C54" s="183">
        <f>IF($F$7="","",
IF(AND($F$7="Prakarya dan Kewirausahaan (Kerajinan)",$F$8="X"),KERAJINAN!A41,
IF(AND($F$7="Prakarya dan Kewirausahaan (Kerajinan)",$F$8="XI"),KERAJINAN!E41,
IF(AND($F$7="Prakarya dan Kewirausahaan (Kerajinan)",$F$8="XII"),KERAJINAN!I41,
IF(AND($F$7="Prakarya dan Kewirausahaan (Budidaya)",$F$8="X"),BUDIDAYA!A41,
IF(AND($F$7="Prakarya dan Kewirausahaan (Budidaya)",$F$8="XI"),BUDIDAYA!E41,
IF(AND($F$7="Prakarya dan Kewirausahaan (Budidaya)",$F$8="XII"),BUDIDAYA!I41,
IF(AND($F$7="Prakarya dan Kewirausahaan (Pengolahan)",$F$8="X"),PENGOLAHAN!A41,
IF(AND($F$7="Prakarya dan Kewirausahaan (Pengolahan)",$F$8="XI"),PENGOLAHAN!E41,
IF(AND($F$7="Prakarya dan Kewirausahaan (Pengolahan)",$F$8="XII"),PENGOLAHAN!I41,
IF(AND($F$7="Prakarya dan Kewirausahaan (Rekayasa)",$F$8="X"),REKAYASA!A41,
IF(AND($F$7="Prakarya dan Kewirausahaan (Rekayasa)",$F$8="XI"),REKAYASA!E41,
IF(AND($F$7="Prakarya dan Kewirausahaan (Rekayasa)",$F$8="XII"),REKAYASA!I41,
IF(AND($F$7="Seni Budaya (Musik)",$F$8="X"),MUSIK!A41,
IF(AND($F$7="Seni Budaya (Musik)",$F$8="XI"),MUSIK!E41,
IF(AND($F$7="Seni Budaya (Musik)",$F$8="XII"),MUSIK!I41,
IF(AND($F$7="Seni Budaya (Rupa)",$F$8="X"),RUPA!A41,
IF(AND($F$7="Seni Budaya (Rupa)",$F$8="XI"),RUPA!E41,
IF(AND($F$7="Seni Budaya (Rupa)",$F$8="XII"),RUPA!I41,
IF(AND($F$7="Seni Budaya (Teater)",$F$8="X"),TEATER!A41,
IF(AND($F$7="Seni Budaya (Teater)",$F$8="XI"),TEATER!E41,
IF(AND($F$7="Seni Budaya (Teater)",$F$8="XII"),TEATER!I41,
IF(AND($F$7="Seni Budaya (Tari)",$F$8="X"),TARI!A41,
IF(AND($F$7="Seni Budaya (Tari)",$F$8="XI"),TARI!E41,
IF(AND($F$7="Seni Budaya (Tari)",$F$8="XII"),TARI!I41
))))
)))))))))))))))))))))</f>
        <v>0</v>
      </c>
      <c r="D54" s="184">
        <f>IF($F$7="","",
IF(AND($F$7="Prakarya dan Kewirausahaan (Kerajinan)",$F$8="X"),KERAJINAN!B41,
IF(AND($F$7="Prakarya dan Kewirausahaan (Kerajinan)",$F$8="XI"),KERAJINAN!F41,
IF(AND($F$7="Prakarya dan Kewirausahaan (Kerajinan)",$F$8="XII"),KERAJINAN!J41,
IF(AND($F$7="Prakarya dan Kewirausahaan (Budidaya)",$F$8="X"),BUDIDAYA!B41,
IF(AND($F$7="Prakarya dan Kewirausahaan (Budidaya)",$F$8="XI"),BUDIDAYA!F41,
IF(AND($F$7="Prakarya dan Kewirausahaan (Budidaya)",$F$8="XII"),BUDIDAYA!J41,
IF(AND($F$7="Prakarya dan Kewirausahaan (Pengolahan)",$F$8="X"),PENGOLAHAN!B41,
IF(AND($F$7="Prakarya dan Kewirausahaan (Pengolahan)",$F$8="XI"),PENGOLAHAN!F41,
IF(AND($F$7="Prakarya dan Kewirausahaan (Pengolahan)",$F$8="XII"),PENGOLAHAN!J41,
IF(AND($F$7="Prakarya dan Kewirausahaan (Rekayasa)",$F$8="X"),REKAYASA!B41,
IF(AND($F$7="Prakarya dan Kewirausahaan (Rekayasa)",$F$8="XI"),REKAYASA!F41,
IF(AND($F$7="Prakarya dan Kewirausahaan (Rekayasa)",$F$8="XII"),REKAYASA!J41,
IF(AND($F$7="Seni Budaya (Musik)",$F$8="X"),MUSIK!B41,
IF(AND($F$7="Seni Budaya (Musik)",$F$8="XI"),MUSIK!F41,
IF(AND($F$7="Seni Budaya (Musik)",$F$8="XII"),MUSIK!J41,
IF(AND($F$7="Seni Budaya (Rupa)",$F$8="X"),RUPA!B41,
IF(AND($F$7="Seni Budaya (Rupa)",$F$8="XI"),RUPA!F41,
IF(AND($F$7="Seni Budaya (Rupa)",$F$8="XII"),RUPA!J41,
IF(AND($F$7="Seni Budaya (Teater)",$F$8="X"),TEATER!B41,
IF(AND($F$7="Seni Budaya (Teater)",$F$8="XI"),TEATER!F41,
IF(AND($F$7="Seni Budaya (Teater)",$F$8="XII"),TEATER!J41,
IF(AND($F$7="Seni Budaya (Tari)",$F$8="X"),TARI!B41,
IF(AND($F$7="Seni Budaya (Tari)",$F$8="XI"),TARI!F41,
IF(AND($F$7="Seni Budaya (Tari)",$F$8="XII"),TARI!J41
))))
)))))))))))))))))))))</f>
        <v>0</v>
      </c>
      <c r="E54" s="190">
        <f>IF($F$7="","",
IF(AND($F$7="Prakarya dan Kewirausahaan (Kerajinan)",$F$8="X"),KERAJINAN!C41,
IF(AND($F$7="Prakarya dan Kewirausahaan (Kerajinan)",$F$8="XI"),KERAJINAN!G41,
IF(AND($F$7="Prakarya dan Kewirausahaan (Kerajinan)",$F$8="XII"),KERAJINAN!K41,
IF(AND($F$7="Prakarya dan Kewirausahaan (Budidaya)",$F$8="X"),BUDIDAYA!C41,
IF(AND($F$7="Prakarya dan Kewirausahaan (Budidaya)",$F$8="XI"),BUDIDAYA!G41,
IF(AND($F$7="Prakarya dan Kewirausahaan (Budidaya)",$F$8="XII"),BUDIDAYA!K41,
IF(AND($F$7="Prakarya dan Kewirausahaan (Pengolahan)",$F$8="X"),PENGOLAHAN!C41,
IF(AND($F$7="Prakarya dan Kewirausahaan (Pengolahan)",$F$8="XI"),PENGOLAHAN!G41,
IF(AND($F$7="Prakarya dan Kewirausahaan (Pengolahan)",$F$8="XII"),PENGOLAHAN!K41,
IF(AND($F$7="Prakarya dan Kewirausahaan (Rekayasa)",$F$8="X"),REKAYASA!C41,
IF(AND($F$7="Prakarya dan Kewirausahaan (Rekayasa)",$F$8="XI"),REKAYASA!G41,
IF(AND($F$7="Prakarya dan Kewirausahaan (Rekayasa)",$F$8="XII"),REKAYASA!K41,
IF(AND($F$7="Seni Budaya (Musik)",$F$8="X"),MUSIK!C41,
IF(AND($F$7="Seni Budaya (Musik)",$F$8="XI"),MUSIK!G41,
IF(AND($F$7="Seni Budaya (Musik)",$F$8="XII"),MUSIK!K41,
IF(AND($F$7="Seni Budaya (Rupa)",$F$8="X"),RUPA!C41,
IF(AND($F$7="Seni Budaya (Rupa)",$F$8="XI"),RUPA!G41,
IF(AND($F$7="Seni Budaya (Rupa)",$F$8="XII"),RUPA!K41,
IF(AND($F$7="Seni Budaya (Teater)",$F$8="X"),TEATER!C41,
IF(AND($F$7="Seni Budaya (Teater)",$F$8="XI"),TEATER!G41,
IF(AND($F$7="Seni Budaya (Teater)",$F$8="XII"),TEATER!K41,
IF(AND($F$7="Seni Budaya (Tari)",$F$8="X"),TARI!C41,
IF(AND($F$7="Seni Budaya (Tari)",$F$8="XI"),TARI!G41,
IF(AND($F$7="Seni Budaya (Tari)",$F$8="XII"),TARI!K41
))))
)))))))))))))))))))))</f>
        <v>0</v>
      </c>
      <c r="F54" s="184">
        <f>IF($F$7="","",
IF(AND($F$7="Prakarya dan Kewirausahaan (Kerajinan)",$F$8="X"),KERAJINAN!D41,
IF(AND($F$7="Prakarya dan Kewirausahaan (Kerajinan)",$F$8="XI"),KERAJINAN!H41,
IF(AND($F$7="Prakarya dan Kewirausahaan (Kerajinan)",$F$8="XII"),KERAJINAN!L41,
IF(AND($F$7="Prakarya dan Kewirausahaan (Budidaya)",$F$8="X"),BUDIDAYA!D41,
IF(AND($F$7="Prakarya dan Kewirausahaan (Budidaya)",$F$8="XI"),BUDIDAYA!H41,
IF(AND($F$7="Prakarya dan Kewirausahaan (Budidaya)",$F$8="XII"),BUDIDAYA!L41,
IF(AND($F$7="Prakarya dan Kewirausahaan (Pengolahan)",$F$8="X"),PENGOLAHAN!D41,
IF(AND($F$7="Prakarya dan Kewirausahaan (Pengolahan)",$F$8="XI"),PENGOLAHAN!H41,
IF(AND($F$7="Prakarya dan Kewirausahaan (Pengolahan)",$F$8="XII"),PENGOLAHAN!L41,
IF(AND($F$7="Prakarya dan Kewirausahaan (Rekayasa)",$F$8="X"),REKAYASA!D41,
IF(AND($F$7="Prakarya dan Kewirausahaan (Rekayasa)",$F$8="XI"),REKAYASA!H41,
IF(AND($F$7="Prakarya dan Kewirausahaan (Rekayasa)",$F$8="XII"),REKAYASA!L41,
IF(AND($F$7="Seni Budaya (Musik)",$F$8="X"),MUSIK!D41,
IF(AND($F$7="Seni Budaya (Musik)",$F$8="XI"),MUSIK!H41,
IF(AND($F$7="Seni Budaya (Musik)",$F$8="XII"),MUSIK!L41,
IF(AND($F$7="Seni Budaya (Rupa)",$F$8="X"),RUPA!D41,
IF(AND($F$7="Seni Budaya (Rupa)",$F$8="XI"),RUPA!H41,
IF(AND($F$7="Seni Budaya (Rupa)",$F$8="XII"),RUPA!L41,
IF(AND($F$7="Seni Budaya (Teater)",$F$8="X"),TEATER!D41,
IF(AND($F$7="Seni Budaya (Teater)",$F$8="XI"),TEATER!H41,
IF(AND($F$7="Seni Budaya (Teater)",$F$8="XII"),TEATER!L41,
IF(AND($F$7="Seni Budaya (Tari)",$F$8="X"),TARI!D41,
IF(AND($F$7="Seni Budaya (Tari)",$F$8="XI"),TARI!H41,
IF(AND($F$7="Seni Budaya (Tari)",$F$8="XII"),TARI!K41
))))
)))))))))))))))))))))</f>
        <v>0</v>
      </c>
      <c r="G54" s="188"/>
      <c r="H54" s="188"/>
      <c r="I54" s="208"/>
      <c r="J54" s="189"/>
      <c r="N54" s="220">
        <v>39</v>
      </c>
      <c r="O54" s="220" t="b">
        <v>0</v>
      </c>
      <c r="P54" s="220">
        <f t="shared" si="5"/>
        <v>0</v>
      </c>
      <c r="Q54" s="220" t="str">
        <f t="shared" si="6"/>
        <v/>
      </c>
      <c r="R54" s="220" t="str">
        <f t="shared" si="7"/>
        <v/>
      </c>
      <c r="S54" s="217" t="str">
        <f t="shared" si="8"/>
        <v/>
      </c>
      <c r="T54" s="220" t="str">
        <f t="shared" si="9"/>
        <v/>
      </c>
      <c r="U54" s="217" t="str">
        <f t="shared" si="10"/>
        <v/>
      </c>
      <c r="V54" s="220" t="str">
        <f t="shared" si="11"/>
        <v/>
      </c>
      <c r="W54" s="220" t="b">
        <v>0</v>
      </c>
      <c r="X54" s="220">
        <f t="shared" si="12"/>
        <v>0</v>
      </c>
      <c r="Y54" s="220" t="str">
        <f t="shared" si="0"/>
        <v/>
      </c>
      <c r="Z54" s="220" t="str">
        <f t="shared" si="1"/>
        <v/>
      </c>
      <c r="AA54" s="217" t="str">
        <f t="shared" si="2"/>
        <v/>
      </c>
      <c r="AB54" s="220" t="str">
        <f t="shared" si="3"/>
        <v/>
      </c>
      <c r="AC54" s="217" t="str">
        <f t="shared" si="4"/>
        <v/>
      </c>
      <c r="AD54" s="220" t="str">
        <f t="shared" si="13"/>
        <v/>
      </c>
    </row>
    <row r="55" spans="2:30" ht="93" customHeight="1" x14ac:dyDescent="0.2">
      <c r="B55" s="183">
        <f t="shared" si="14"/>
        <v>40</v>
      </c>
      <c r="C55" s="183">
        <f>IF($F$7="","",
IF(AND($F$7="Prakarya dan Kewirausahaan (Kerajinan)",$F$8="X"),KERAJINAN!A42,
IF(AND($F$7="Prakarya dan Kewirausahaan (Kerajinan)",$F$8="XI"),KERAJINAN!E42,
IF(AND($F$7="Prakarya dan Kewirausahaan (Kerajinan)",$F$8="XII"),KERAJINAN!I42,
IF(AND($F$7="Prakarya dan Kewirausahaan (Budidaya)",$F$8="X"),BUDIDAYA!A42,
IF(AND($F$7="Prakarya dan Kewirausahaan (Budidaya)",$F$8="XI"),BUDIDAYA!E42,
IF(AND($F$7="Prakarya dan Kewirausahaan (Budidaya)",$F$8="XII"),BUDIDAYA!I42,
IF(AND($F$7="Prakarya dan Kewirausahaan (Pengolahan)",$F$8="X"),PENGOLAHAN!A42,
IF(AND($F$7="Prakarya dan Kewirausahaan (Pengolahan)",$F$8="XI"),PENGOLAHAN!E42,
IF(AND($F$7="Prakarya dan Kewirausahaan (Pengolahan)",$F$8="XII"),PENGOLAHAN!I42,
IF(AND($F$7="Prakarya dan Kewirausahaan (Rekayasa)",$F$8="X"),REKAYASA!A42,
IF(AND($F$7="Prakarya dan Kewirausahaan (Rekayasa)",$F$8="XI"),REKAYASA!E42,
IF(AND($F$7="Prakarya dan Kewirausahaan (Rekayasa)",$F$8="XII"),REKAYASA!I42,
IF(AND($F$7="Seni Budaya (Musik)",$F$8="X"),MUSIK!A42,
IF(AND($F$7="Seni Budaya (Musik)",$F$8="XI"),MUSIK!E42,
IF(AND($F$7="Seni Budaya (Musik)",$F$8="XII"),MUSIK!I42,
IF(AND($F$7="Seni Budaya (Rupa)",$F$8="X"),RUPA!A42,
IF(AND($F$7="Seni Budaya (Rupa)",$F$8="XI"),RUPA!E42,
IF(AND($F$7="Seni Budaya (Rupa)",$F$8="XII"),RUPA!I42,
IF(AND($F$7="Seni Budaya (Teater)",$F$8="X"),TEATER!A42,
IF(AND($F$7="Seni Budaya (Teater)",$F$8="XI"),TEATER!E42,
IF(AND($F$7="Seni Budaya (Teater)",$F$8="XII"),TEATER!I42,
IF(AND($F$7="Seni Budaya (Tari)",$F$8="X"),TARI!A42,
IF(AND($F$7="Seni Budaya (Tari)",$F$8="XI"),TARI!E42,
IF(AND($F$7="Seni Budaya (Tari)",$F$8="XII"),TARI!I42
))))
)))))))))))))))))))))</f>
        <v>0</v>
      </c>
      <c r="D55" s="184">
        <f>IF($F$7="","",
IF(AND($F$7="Prakarya dan Kewirausahaan (Kerajinan)",$F$8="X"),KERAJINAN!B42,
IF(AND($F$7="Prakarya dan Kewirausahaan (Kerajinan)",$F$8="XI"),KERAJINAN!F42,
IF(AND($F$7="Prakarya dan Kewirausahaan (Kerajinan)",$F$8="XII"),KERAJINAN!J42,
IF(AND($F$7="Prakarya dan Kewirausahaan (Budidaya)",$F$8="X"),BUDIDAYA!B42,
IF(AND($F$7="Prakarya dan Kewirausahaan (Budidaya)",$F$8="XI"),BUDIDAYA!F42,
IF(AND($F$7="Prakarya dan Kewirausahaan (Budidaya)",$F$8="XII"),BUDIDAYA!J42,
IF(AND($F$7="Prakarya dan Kewirausahaan (Pengolahan)",$F$8="X"),PENGOLAHAN!B42,
IF(AND($F$7="Prakarya dan Kewirausahaan (Pengolahan)",$F$8="XI"),PENGOLAHAN!F42,
IF(AND($F$7="Prakarya dan Kewirausahaan (Pengolahan)",$F$8="XII"),PENGOLAHAN!J42,
IF(AND($F$7="Prakarya dan Kewirausahaan (Rekayasa)",$F$8="X"),REKAYASA!B42,
IF(AND($F$7="Prakarya dan Kewirausahaan (Rekayasa)",$F$8="XI"),REKAYASA!F42,
IF(AND($F$7="Prakarya dan Kewirausahaan (Rekayasa)",$F$8="XII"),REKAYASA!J42,
IF(AND($F$7="Seni Budaya (Musik)",$F$8="X"),MUSIK!B42,
IF(AND($F$7="Seni Budaya (Musik)",$F$8="XI"),MUSIK!F42,
IF(AND($F$7="Seni Budaya (Musik)",$F$8="XII"),MUSIK!J42,
IF(AND($F$7="Seni Budaya (Rupa)",$F$8="X"),RUPA!B42,
IF(AND($F$7="Seni Budaya (Rupa)",$F$8="XI"),RUPA!F42,
IF(AND($F$7="Seni Budaya (Rupa)",$F$8="XII"),RUPA!J42,
IF(AND($F$7="Seni Budaya (Teater)",$F$8="X"),TEATER!B42,
IF(AND($F$7="Seni Budaya (Teater)",$F$8="XI"),TEATER!F42,
IF(AND($F$7="Seni Budaya (Teater)",$F$8="XII"),TEATER!J42,
IF(AND($F$7="Seni Budaya (Tari)",$F$8="X"),TARI!B42,
IF(AND($F$7="Seni Budaya (Tari)",$F$8="XI"),TARI!F42,
IF(AND($F$7="Seni Budaya (Tari)",$F$8="XII"),TARI!J42
))))
)))))))))))))))))))))</f>
        <v>0</v>
      </c>
      <c r="E55" s="190">
        <f>IF($F$7="","",
IF(AND($F$7="Prakarya dan Kewirausahaan (Kerajinan)",$F$8="X"),KERAJINAN!C42,
IF(AND($F$7="Prakarya dan Kewirausahaan (Kerajinan)",$F$8="XI"),KERAJINAN!G42,
IF(AND($F$7="Prakarya dan Kewirausahaan (Kerajinan)",$F$8="XII"),KERAJINAN!K42,
IF(AND($F$7="Prakarya dan Kewirausahaan (Budidaya)",$F$8="X"),BUDIDAYA!C42,
IF(AND($F$7="Prakarya dan Kewirausahaan (Budidaya)",$F$8="XI"),BUDIDAYA!G42,
IF(AND($F$7="Prakarya dan Kewirausahaan (Budidaya)",$F$8="XII"),BUDIDAYA!K42,
IF(AND($F$7="Prakarya dan Kewirausahaan (Pengolahan)",$F$8="X"),PENGOLAHAN!C42,
IF(AND($F$7="Prakarya dan Kewirausahaan (Pengolahan)",$F$8="XI"),PENGOLAHAN!G42,
IF(AND($F$7="Prakarya dan Kewirausahaan (Pengolahan)",$F$8="XII"),PENGOLAHAN!K42,
IF(AND($F$7="Prakarya dan Kewirausahaan (Rekayasa)",$F$8="X"),REKAYASA!C42,
IF(AND($F$7="Prakarya dan Kewirausahaan (Rekayasa)",$F$8="XI"),REKAYASA!G42,
IF(AND($F$7="Prakarya dan Kewirausahaan (Rekayasa)",$F$8="XII"),REKAYASA!K42,
IF(AND($F$7="Seni Budaya (Musik)",$F$8="X"),MUSIK!C42,
IF(AND($F$7="Seni Budaya (Musik)",$F$8="XI"),MUSIK!G42,
IF(AND($F$7="Seni Budaya (Musik)",$F$8="XII"),MUSIK!K42,
IF(AND($F$7="Seni Budaya (Rupa)",$F$8="X"),RUPA!C42,
IF(AND($F$7="Seni Budaya (Rupa)",$F$8="XI"),RUPA!G42,
IF(AND($F$7="Seni Budaya (Rupa)",$F$8="XII"),RUPA!K42,
IF(AND($F$7="Seni Budaya (Teater)",$F$8="X"),TEATER!C42,
IF(AND($F$7="Seni Budaya (Teater)",$F$8="XI"),TEATER!G42,
IF(AND($F$7="Seni Budaya (Teater)",$F$8="XII"),TEATER!K42,
IF(AND($F$7="Seni Budaya (Tari)",$F$8="X"),TARI!C42,
IF(AND($F$7="Seni Budaya (Tari)",$F$8="XI"),TARI!G42,
IF(AND($F$7="Seni Budaya (Tari)",$F$8="XII"),TARI!K42
))))
)))))))))))))))))))))</f>
        <v>0</v>
      </c>
      <c r="F55" s="184">
        <f>IF($F$7="","",
IF(AND($F$7="Prakarya dan Kewirausahaan (Kerajinan)",$F$8="X"),KERAJINAN!D42,
IF(AND($F$7="Prakarya dan Kewirausahaan (Kerajinan)",$F$8="XI"),KERAJINAN!H42,
IF(AND($F$7="Prakarya dan Kewirausahaan (Kerajinan)",$F$8="XII"),KERAJINAN!L42,
IF(AND($F$7="Prakarya dan Kewirausahaan (Budidaya)",$F$8="X"),BUDIDAYA!D42,
IF(AND($F$7="Prakarya dan Kewirausahaan (Budidaya)",$F$8="XI"),BUDIDAYA!H42,
IF(AND($F$7="Prakarya dan Kewirausahaan (Budidaya)",$F$8="XII"),BUDIDAYA!L42,
IF(AND($F$7="Prakarya dan Kewirausahaan (Pengolahan)",$F$8="X"),PENGOLAHAN!D42,
IF(AND($F$7="Prakarya dan Kewirausahaan (Pengolahan)",$F$8="XI"),PENGOLAHAN!H42,
IF(AND($F$7="Prakarya dan Kewirausahaan (Pengolahan)",$F$8="XII"),PENGOLAHAN!L42,
IF(AND($F$7="Prakarya dan Kewirausahaan (Rekayasa)",$F$8="X"),REKAYASA!D42,
IF(AND($F$7="Prakarya dan Kewirausahaan (Rekayasa)",$F$8="XI"),REKAYASA!H42,
IF(AND($F$7="Prakarya dan Kewirausahaan (Rekayasa)",$F$8="XII"),REKAYASA!L42,
IF(AND($F$7="Seni Budaya (Musik)",$F$8="X"),MUSIK!D42,
IF(AND($F$7="Seni Budaya (Musik)",$F$8="XI"),MUSIK!H42,
IF(AND($F$7="Seni Budaya (Musik)",$F$8="XII"),MUSIK!L42,
IF(AND($F$7="Seni Budaya (Rupa)",$F$8="X"),RUPA!D42,
IF(AND($F$7="Seni Budaya (Rupa)",$F$8="XI"),RUPA!H42,
IF(AND($F$7="Seni Budaya (Rupa)",$F$8="XII"),RUPA!L42,
IF(AND($F$7="Seni Budaya (Teater)",$F$8="X"),TEATER!D42,
IF(AND($F$7="Seni Budaya (Teater)",$F$8="XI"),TEATER!H42,
IF(AND($F$7="Seni Budaya (Teater)",$F$8="XII"),TEATER!L42,
IF(AND($F$7="Seni Budaya (Tari)",$F$8="X"),TARI!D42,
IF(AND($F$7="Seni Budaya (Tari)",$F$8="XI"),TARI!H42,
IF(AND($F$7="Seni Budaya (Tari)",$F$8="XII"),TARI!K42
))))
)))))))))))))))))))))</f>
        <v>0</v>
      </c>
      <c r="G55" s="186"/>
      <c r="H55" s="186"/>
      <c r="I55" s="207"/>
      <c r="J55" s="187"/>
      <c r="N55" s="220">
        <v>40</v>
      </c>
      <c r="O55" s="220" t="b">
        <v>0</v>
      </c>
      <c r="P55" s="220">
        <f t="shared" si="5"/>
        <v>0</v>
      </c>
      <c r="Q55" s="220" t="str">
        <f t="shared" si="6"/>
        <v/>
      </c>
      <c r="R55" s="220" t="str">
        <f t="shared" si="7"/>
        <v/>
      </c>
      <c r="S55" s="217" t="str">
        <f t="shared" si="8"/>
        <v/>
      </c>
      <c r="T55" s="220" t="str">
        <f t="shared" si="9"/>
        <v/>
      </c>
      <c r="U55" s="217" t="str">
        <f t="shared" si="10"/>
        <v/>
      </c>
      <c r="V55" s="220" t="str">
        <f>IF(P55=0,"",G55)</f>
        <v/>
      </c>
      <c r="W55" s="220" t="b">
        <v>0</v>
      </c>
      <c r="X55" s="220">
        <f t="shared" si="12"/>
        <v>0</v>
      </c>
      <c r="Y55" s="220" t="str">
        <f t="shared" si="0"/>
        <v/>
      </c>
      <c r="Z55" s="220" t="str">
        <f t="shared" si="1"/>
        <v/>
      </c>
      <c r="AA55" s="217" t="str">
        <f t="shared" si="2"/>
        <v/>
      </c>
      <c r="AB55" s="220" t="str">
        <f t="shared" si="3"/>
        <v/>
      </c>
      <c r="AC55" s="217" t="str">
        <f t="shared" si="4"/>
        <v/>
      </c>
      <c r="AD55" s="220" t="str">
        <f t="shared" si="13"/>
        <v/>
      </c>
    </row>
    <row r="56" spans="2:30" ht="48" customHeight="1" x14ac:dyDescent="0.2"/>
    <row r="57" spans="2:30" ht="15" x14ac:dyDescent="0.2">
      <c r="C57" s="219" t="s">
        <v>141</v>
      </c>
      <c r="D57" s="219"/>
      <c r="E57" s="219"/>
      <c r="F57" s="357" t="str">
        <f>'DATA AWAL'!D11&amp;", "&amp;'DATA AWAL'!D12</f>
        <v>Purwokerto, 17 Juli 2017</v>
      </c>
      <c r="G57" s="357"/>
    </row>
    <row r="58" spans="2:30" ht="15" x14ac:dyDescent="0.2">
      <c r="C58" s="357" t="str">
        <f>"Kepala Sekolah "&amp;'DATA AWAL'!D4</f>
        <v>Kepala Sekolah SMAN 2 PURWOKERTO</v>
      </c>
      <c r="D58" s="357"/>
      <c r="E58" s="357"/>
      <c r="F58" s="357" t="str">
        <f>"Guru "&amp;'DATA AWAL'!D7</f>
        <v>Guru Prakarya dan Kewirausahaan (Pengolahan)</v>
      </c>
      <c r="G58" s="357"/>
    </row>
    <row r="59" spans="2:30" ht="15" x14ac:dyDescent="0.2">
      <c r="C59" s="219"/>
      <c r="D59" s="219"/>
      <c r="E59" s="219"/>
      <c r="F59" s="357"/>
      <c r="G59" s="357"/>
    </row>
    <row r="60" spans="2:30" ht="15" x14ac:dyDescent="0.2">
      <c r="C60" s="219"/>
      <c r="D60" s="219"/>
      <c r="E60" s="219"/>
      <c r="F60" s="357"/>
      <c r="G60" s="357"/>
    </row>
    <row r="61" spans="2:30" ht="15" x14ac:dyDescent="0.2">
      <c r="C61" s="219"/>
      <c r="D61" s="219"/>
      <c r="E61" s="219"/>
      <c r="F61" s="357"/>
      <c r="G61" s="357"/>
    </row>
    <row r="62" spans="2:30" ht="15" x14ac:dyDescent="0.2">
      <c r="C62" s="219"/>
      <c r="D62" s="219"/>
      <c r="E62" s="219"/>
      <c r="F62" s="357"/>
      <c r="G62" s="357"/>
    </row>
    <row r="63" spans="2:30" ht="15" x14ac:dyDescent="0.2">
      <c r="C63" s="219" t="str">
        <f>'DATA AWAL'!D13</f>
        <v>Drs. H. TOHAR, M.Si</v>
      </c>
      <c r="D63" s="219"/>
      <c r="E63" s="219"/>
      <c r="F63" s="357" t="str">
        <f>'DATA AWAL'!D5</f>
        <v>LANGGENG HADI P.</v>
      </c>
      <c r="G63" s="357"/>
    </row>
    <row r="64" spans="2:30" x14ac:dyDescent="0.2">
      <c r="C64" s="180" t="str">
        <f>"NIP. "&amp;'DATA AWAL'!D14</f>
        <v>NIP. 196307101994121002</v>
      </c>
      <c r="F64" s="180" t="str">
        <f>"NIP. "&amp;'DATA AWAL'!D6</f>
        <v>NIP. 196906281992031006</v>
      </c>
    </row>
  </sheetData>
  <mergeCells count="24">
    <mergeCell ref="F62:G62"/>
    <mergeCell ref="F63:G63"/>
    <mergeCell ref="F57:G57"/>
    <mergeCell ref="C58:E58"/>
    <mergeCell ref="F58:G58"/>
    <mergeCell ref="F59:G59"/>
    <mergeCell ref="F60:G60"/>
    <mergeCell ref="F61:G61"/>
    <mergeCell ref="O15:V15"/>
    <mergeCell ref="W15:AD15"/>
    <mergeCell ref="C2:J2"/>
    <mergeCell ref="F4:I4"/>
    <mergeCell ref="F5:I5"/>
    <mergeCell ref="F6:I6"/>
    <mergeCell ref="F8:I8"/>
    <mergeCell ref="B14:B15"/>
    <mergeCell ref="E14:F15"/>
    <mergeCell ref="C14:D15"/>
    <mergeCell ref="I14:J14"/>
    <mergeCell ref="F9:I9"/>
    <mergeCell ref="F10:I10"/>
    <mergeCell ref="G14:H14"/>
    <mergeCell ref="F11:J11"/>
    <mergeCell ref="F12:J12"/>
  </mergeCells>
  <conditionalFormatting sqref="J16 J18 J20 J22 J24 J26 J28 J30 J32 J34 J36 J38 J40 J42 J44 J46 J48 J50 J52 J54">
    <cfRule type="expression" dxfId="13" priority="272" stopIfTrue="1">
      <formula>NOT(ISERROR(SEARCH("",#REF!)))</formula>
    </cfRule>
  </conditionalFormatting>
  <conditionalFormatting sqref="G18:J18 G20:J20 G22:J22 G24:J24 G26:J26 G28:J28 G30:J30 G32:J32 G34:J34 G36:J36 G38:J38 G40:J40 G42:J42 G44:J44 G46:J46 G48:J48 G50:J50 G52:J52 G54:J54 C16:J16 C17:F55">
    <cfRule type="expression" dxfId="12" priority="439" stopIfTrue="1">
      <formula>NOT(ISERROR(SEARCH("",#REF!)))</formula>
    </cfRule>
  </conditionalFormatting>
  <conditionalFormatting sqref="B16">
    <cfRule type="expression" dxfId="11" priority="7" stopIfTrue="1">
      <formula>NOT(ISERROR(SEARCH("",#REF!)))</formula>
    </cfRule>
  </conditionalFormatting>
  <conditionalFormatting sqref="G18:J18 G20:J20 G22:J22 G24:J24 G26:J26 G28:J28 G30:J30 G32:J32 G34:J34 G36:J36 G38:J38 G40:J40 G42:J42 G44:J44 G46:J46 G48:J48 G50:J50 G52:J52 G54:J54 C16:J16 C17:F55">
    <cfRule type="expression" dxfId="10" priority="491" stopIfTrue="1">
      <formula>NOT(ISERROR(SEARCH("",#REF!)))</formula>
    </cfRule>
  </conditionalFormatting>
  <conditionalFormatting sqref="B17:B55">
    <cfRule type="expression" dxfId="9" priority="1" stopIfTrue="1">
      <formula>NOT(ISERROR(SEARCH("",#REF!)))</formula>
    </cfRule>
  </conditionalFormatting>
  <conditionalFormatting sqref="B17:B55">
    <cfRule type="expression" dxfId="8" priority="2" stopIfTrue="1">
      <formula>NOT(ISERROR(SEARCH("",#REF!)))</formula>
    </cfRule>
  </conditionalFormatting>
  <pageMargins left="0.70866141732283472" right="0.70866141732283472" top="0.74803149606299213" bottom="0.74803149606299213" header="0.31496062992125984" footer="0.31496062992125984"/>
  <pageSetup paperSize="9" scale="60"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15</xdr:row>
                    <xdr:rowOff>323850</xdr:rowOff>
                  </from>
                  <to>
                    <xdr:col>7</xdr:col>
                    <xdr:colOff>361950</xdr:colOff>
                    <xdr:row>15</xdr:row>
                    <xdr:rowOff>666750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190500</xdr:colOff>
                    <xdr:row>15</xdr:row>
                    <xdr:rowOff>323850</xdr:rowOff>
                  </from>
                  <to>
                    <xdr:col>9</xdr:col>
                    <xdr:colOff>381000</xdr:colOff>
                    <xdr:row>15</xdr:row>
                    <xdr:rowOff>666750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180975</xdr:colOff>
                    <xdr:row>16</xdr:row>
                    <xdr:rowOff>276225</xdr:rowOff>
                  </from>
                  <to>
                    <xdr:col>7</xdr:col>
                    <xdr:colOff>361950</xdr:colOff>
                    <xdr:row>16</xdr:row>
                    <xdr:rowOff>619125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190500</xdr:colOff>
                    <xdr:row>16</xdr:row>
                    <xdr:rowOff>276225</xdr:rowOff>
                  </from>
                  <to>
                    <xdr:col>9</xdr:col>
                    <xdr:colOff>381000</xdr:colOff>
                    <xdr:row>16</xdr:row>
                    <xdr:rowOff>619125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17</xdr:row>
                    <xdr:rowOff>266700</xdr:rowOff>
                  </from>
                  <to>
                    <xdr:col>7</xdr:col>
                    <xdr:colOff>361950</xdr:colOff>
                    <xdr:row>17</xdr:row>
                    <xdr:rowOff>600075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190500</xdr:colOff>
                    <xdr:row>17</xdr:row>
                    <xdr:rowOff>266700</xdr:rowOff>
                  </from>
                  <to>
                    <xdr:col>9</xdr:col>
                    <xdr:colOff>381000</xdr:colOff>
                    <xdr:row>17</xdr:row>
                    <xdr:rowOff>600075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180975</xdr:colOff>
                    <xdr:row>18</xdr:row>
                    <xdr:rowOff>238125</xdr:rowOff>
                  </from>
                  <to>
                    <xdr:col>7</xdr:col>
                    <xdr:colOff>361950</xdr:colOff>
                    <xdr:row>18</xdr:row>
                    <xdr:rowOff>590550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190500</xdr:colOff>
                    <xdr:row>18</xdr:row>
                    <xdr:rowOff>238125</xdr:rowOff>
                  </from>
                  <to>
                    <xdr:col>9</xdr:col>
                    <xdr:colOff>381000</xdr:colOff>
                    <xdr:row>18</xdr:row>
                    <xdr:rowOff>590550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180975</xdr:colOff>
                    <xdr:row>19</xdr:row>
                    <xdr:rowOff>257175</xdr:rowOff>
                  </from>
                  <to>
                    <xdr:col>7</xdr:col>
                    <xdr:colOff>361950</xdr:colOff>
                    <xdr:row>19</xdr:row>
                    <xdr:rowOff>600075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190500</xdr:colOff>
                    <xdr:row>19</xdr:row>
                    <xdr:rowOff>257175</xdr:rowOff>
                  </from>
                  <to>
                    <xdr:col>9</xdr:col>
                    <xdr:colOff>381000</xdr:colOff>
                    <xdr:row>19</xdr:row>
                    <xdr:rowOff>600075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7</xdr:col>
                    <xdr:colOff>180975</xdr:colOff>
                    <xdr:row>20</xdr:row>
                    <xdr:rowOff>238125</xdr:rowOff>
                  </from>
                  <to>
                    <xdr:col>7</xdr:col>
                    <xdr:colOff>361950</xdr:colOff>
                    <xdr:row>20</xdr:row>
                    <xdr:rowOff>590550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190500</xdr:colOff>
                    <xdr:row>20</xdr:row>
                    <xdr:rowOff>238125</xdr:rowOff>
                  </from>
                  <to>
                    <xdr:col>9</xdr:col>
                    <xdr:colOff>381000</xdr:colOff>
                    <xdr:row>20</xdr:row>
                    <xdr:rowOff>590550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7</xdr:col>
                    <xdr:colOff>180975</xdr:colOff>
                    <xdr:row>21</xdr:row>
                    <xdr:rowOff>323850</xdr:rowOff>
                  </from>
                  <to>
                    <xdr:col>7</xdr:col>
                    <xdr:colOff>361950</xdr:colOff>
                    <xdr:row>21</xdr:row>
                    <xdr:rowOff>666750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190500</xdr:colOff>
                    <xdr:row>21</xdr:row>
                    <xdr:rowOff>323850</xdr:rowOff>
                  </from>
                  <to>
                    <xdr:col>9</xdr:col>
                    <xdr:colOff>381000</xdr:colOff>
                    <xdr:row>21</xdr:row>
                    <xdr:rowOff>666750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7</xdr:col>
                    <xdr:colOff>180975</xdr:colOff>
                    <xdr:row>22</xdr:row>
                    <xdr:rowOff>314325</xdr:rowOff>
                  </from>
                  <to>
                    <xdr:col>7</xdr:col>
                    <xdr:colOff>361950</xdr:colOff>
                    <xdr:row>22</xdr:row>
                    <xdr:rowOff>647700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190500</xdr:colOff>
                    <xdr:row>22</xdr:row>
                    <xdr:rowOff>314325</xdr:rowOff>
                  </from>
                  <to>
                    <xdr:col>9</xdr:col>
                    <xdr:colOff>381000</xdr:colOff>
                    <xdr:row>22</xdr:row>
                    <xdr:rowOff>647700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7</xdr:col>
                    <xdr:colOff>180975</xdr:colOff>
                    <xdr:row>23</xdr:row>
                    <xdr:rowOff>285750</xdr:rowOff>
                  </from>
                  <to>
                    <xdr:col>7</xdr:col>
                    <xdr:colOff>361950</xdr:colOff>
                    <xdr:row>23</xdr:row>
                    <xdr:rowOff>638175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190500</xdr:colOff>
                    <xdr:row>23</xdr:row>
                    <xdr:rowOff>285750</xdr:rowOff>
                  </from>
                  <to>
                    <xdr:col>9</xdr:col>
                    <xdr:colOff>381000</xdr:colOff>
                    <xdr:row>23</xdr:row>
                    <xdr:rowOff>638175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7</xdr:col>
                    <xdr:colOff>180975</xdr:colOff>
                    <xdr:row>24</xdr:row>
                    <xdr:rowOff>304800</xdr:rowOff>
                  </from>
                  <to>
                    <xdr:col>7</xdr:col>
                    <xdr:colOff>361950</xdr:colOff>
                    <xdr:row>24</xdr:row>
                    <xdr:rowOff>647700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190500</xdr:colOff>
                    <xdr:row>24</xdr:row>
                    <xdr:rowOff>304800</xdr:rowOff>
                  </from>
                  <to>
                    <xdr:col>9</xdr:col>
                    <xdr:colOff>381000</xdr:colOff>
                    <xdr:row>24</xdr:row>
                    <xdr:rowOff>647700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7</xdr:col>
                    <xdr:colOff>180975</xdr:colOff>
                    <xdr:row>25</xdr:row>
                    <xdr:rowOff>257175</xdr:rowOff>
                  </from>
                  <to>
                    <xdr:col>7</xdr:col>
                    <xdr:colOff>361950</xdr:colOff>
                    <xdr:row>25</xdr:row>
                    <xdr:rowOff>600075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190500</xdr:colOff>
                    <xdr:row>25</xdr:row>
                    <xdr:rowOff>257175</xdr:rowOff>
                  </from>
                  <to>
                    <xdr:col>9</xdr:col>
                    <xdr:colOff>381000</xdr:colOff>
                    <xdr:row>25</xdr:row>
                    <xdr:rowOff>600075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7</xdr:col>
                    <xdr:colOff>180975</xdr:colOff>
                    <xdr:row>26</xdr:row>
                    <xdr:rowOff>342900</xdr:rowOff>
                  </from>
                  <to>
                    <xdr:col>7</xdr:col>
                    <xdr:colOff>361950</xdr:colOff>
                    <xdr:row>26</xdr:row>
                    <xdr:rowOff>685800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190500</xdr:colOff>
                    <xdr:row>26</xdr:row>
                    <xdr:rowOff>342900</xdr:rowOff>
                  </from>
                  <to>
                    <xdr:col>9</xdr:col>
                    <xdr:colOff>381000</xdr:colOff>
                    <xdr:row>26</xdr:row>
                    <xdr:rowOff>685800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7</xdr:col>
                    <xdr:colOff>180975</xdr:colOff>
                    <xdr:row>27</xdr:row>
                    <xdr:rowOff>333375</xdr:rowOff>
                  </from>
                  <to>
                    <xdr:col>7</xdr:col>
                    <xdr:colOff>361950</xdr:colOff>
                    <xdr:row>27</xdr:row>
                    <xdr:rowOff>685800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190500</xdr:colOff>
                    <xdr:row>27</xdr:row>
                    <xdr:rowOff>333375</xdr:rowOff>
                  </from>
                  <to>
                    <xdr:col>9</xdr:col>
                    <xdr:colOff>381000</xdr:colOff>
                    <xdr:row>27</xdr:row>
                    <xdr:rowOff>685800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7</xdr:col>
                    <xdr:colOff>180975</xdr:colOff>
                    <xdr:row>28</xdr:row>
                    <xdr:rowOff>304800</xdr:rowOff>
                  </from>
                  <to>
                    <xdr:col>7</xdr:col>
                    <xdr:colOff>361950</xdr:colOff>
                    <xdr:row>28</xdr:row>
                    <xdr:rowOff>647700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190500</xdr:colOff>
                    <xdr:row>28</xdr:row>
                    <xdr:rowOff>304800</xdr:rowOff>
                  </from>
                  <to>
                    <xdr:col>9</xdr:col>
                    <xdr:colOff>381000</xdr:colOff>
                    <xdr:row>28</xdr:row>
                    <xdr:rowOff>647700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7</xdr:col>
                    <xdr:colOff>180975</xdr:colOff>
                    <xdr:row>29</xdr:row>
                    <xdr:rowOff>323850</xdr:rowOff>
                  </from>
                  <to>
                    <xdr:col>7</xdr:col>
                    <xdr:colOff>361950</xdr:colOff>
                    <xdr:row>29</xdr:row>
                    <xdr:rowOff>666750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190500</xdr:colOff>
                    <xdr:row>29</xdr:row>
                    <xdr:rowOff>323850</xdr:rowOff>
                  </from>
                  <to>
                    <xdr:col>9</xdr:col>
                    <xdr:colOff>381000</xdr:colOff>
                    <xdr:row>29</xdr:row>
                    <xdr:rowOff>666750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7</xdr:col>
                    <xdr:colOff>180975</xdr:colOff>
                    <xdr:row>30</xdr:row>
                    <xdr:rowOff>285750</xdr:rowOff>
                  </from>
                  <to>
                    <xdr:col>7</xdr:col>
                    <xdr:colOff>361950</xdr:colOff>
                    <xdr:row>30</xdr:row>
                    <xdr:rowOff>638175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190500</xdr:colOff>
                    <xdr:row>30</xdr:row>
                    <xdr:rowOff>285750</xdr:rowOff>
                  </from>
                  <to>
                    <xdr:col>9</xdr:col>
                    <xdr:colOff>381000</xdr:colOff>
                    <xdr:row>30</xdr:row>
                    <xdr:rowOff>638175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7</xdr:col>
                    <xdr:colOff>180975</xdr:colOff>
                    <xdr:row>31</xdr:row>
                    <xdr:rowOff>371475</xdr:rowOff>
                  </from>
                  <to>
                    <xdr:col>7</xdr:col>
                    <xdr:colOff>361950</xdr:colOff>
                    <xdr:row>31</xdr:row>
                    <xdr:rowOff>714375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190500</xdr:colOff>
                    <xdr:row>31</xdr:row>
                    <xdr:rowOff>371475</xdr:rowOff>
                  </from>
                  <to>
                    <xdr:col>9</xdr:col>
                    <xdr:colOff>381000</xdr:colOff>
                    <xdr:row>31</xdr:row>
                    <xdr:rowOff>714375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7</xdr:col>
                    <xdr:colOff>180975</xdr:colOff>
                    <xdr:row>32</xdr:row>
                    <xdr:rowOff>361950</xdr:rowOff>
                  </from>
                  <to>
                    <xdr:col>7</xdr:col>
                    <xdr:colOff>361950</xdr:colOff>
                    <xdr:row>32</xdr:row>
                    <xdr:rowOff>695325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190500</xdr:colOff>
                    <xdr:row>32</xdr:row>
                    <xdr:rowOff>361950</xdr:rowOff>
                  </from>
                  <to>
                    <xdr:col>9</xdr:col>
                    <xdr:colOff>381000</xdr:colOff>
                    <xdr:row>32</xdr:row>
                    <xdr:rowOff>695325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7</xdr:col>
                    <xdr:colOff>180975</xdr:colOff>
                    <xdr:row>33</xdr:row>
                    <xdr:rowOff>333375</xdr:rowOff>
                  </from>
                  <to>
                    <xdr:col>7</xdr:col>
                    <xdr:colOff>361950</xdr:colOff>
                    <xdr:row>33</xdr:row>
                    <xdr:rowOff>685800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190500</xdr:colOff>
                    <xdr:row>33</xdr:row>
                    <xdr:rowOff>333375</xdr:rowOff>
                  </from>
                  <to>
                    <xdr:col>9</xdr:col>
                    <xdr:colOff>381000</xdr:colOff>
                    <xdr:row>33</xdr:row>
                    <xdr:rowOff>685800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7</xdr:col>
                    <xdr:colOff>180975</xdr:colOff>
                    <xdr:row>34</xdr:row>
                    <xdr:rowOff>352425</xdr:rowOff>
                  </from>
                  <to>
                    <xdr:col>7</xdr:col>
                    <xdr:colOff>361950</xdr:colOff>
                    <xdr:row>34</xdr:row>
                    <xdr:rowOff>695325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9</xdr:col>
                    <xdr:colOff>190500</xdr:colOff>
                    <xdr:row>34</xdr:row>
                    <xdr:rowOff>352425</xdr:rowOff>
                  </from>
                  <to>
                    <xdr:col>9</xdr:col>
                    <xdr:colOff>381000</xdr:colOff>
                    <xdr:row>34</xdr:row>
                    <xdr:rowOff>695325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7</xdr:col>
                    <xdr:colOff>180975</xdr:colOff>
                    <xdr:row>35</xdr:row>
                    <xdr:rowOff>285750</xdr:rowOff>
                  </from>
                  <to>
                    <xdr:col>7</xdr:col>
                    <xdr:colOff>361950</xdr:colOff>
                    <xdr:row>35</xdr:row>
                    <xdr:rowOff>638175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9</xdr:col>
                    <xdr:colOff>190500</xdr:colOff>
                    <xdr:row>35</xdr:row>
                    <xdr:rowOff>285750</xdr:rowOff>
                  </from>
                  <to>
                    <xdr:col>9</xdr:col>
                    <xdr:colOff>381000</xdr:colOff>
                    <xdr:row>35</xdr:row>
                    <xdr:rowOff>638175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7</xdr:col>
                    <xdr:colOff>180975</xdr:colOff>
                    <xdr:row>36</xdr:row>
                    <xdr:rowOff>371475</xdr:rowOff>
                  </from>
                  <to>
                    <xdr:col>7</xdr:col>
                    <xdr:colOff>361950</xdr:colOff>
                    <xdr:row>36</xdr:row>
                    <xdr:rowOff>714375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9</xdr:col>
                    <xdr:colOff>190500</xdr:colOff>
                    <xdr:row>36</xdr:row>
                    <xdr:rowOff>371475</xdr:rowOff>
                  </from>
                  <to>
                    <xdr:col>9</xdr:col>
                    <xdr:colOff>381000</xdr:colOff>
                    <xdr:row>36</xdr:row>
                    <xdr:rowOff>714375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7</xdr:col>
                    <xdr:colOff>180975</xdr:colOff>
                    <xdr:row>37</xdr:row>
                    <xdr:rowOff>361950</xdr:rowOff>
                  </from>
                  <to>
                    <xdr:col>7</xdr:col>
                    <xdr:colOff>361950</xdr:colOff>
                    <xdr:row>37</xdr:row>
                    <xdr:rowOff>695325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9</xdr:col>
                    <xdr:colOff>190500</xdr:colOff>
                    <xdr:row>37</xdr:row>
                    <xdr:rowOff>361950</xdr:rowOff>
                  </from>
                  <to>
                    <xdr:col>9</xdr:col>
                    <xdr:colOff>381000</xdr:colOff>
                    <xdr:row>37</xdr:row>
                    <xdr:rowOff>695325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7</xdr:col>
                    <xdr:colOff>180975</xdr:colOff>
                    <xdr:row>38</xdr:row>
                    <xdr:rowOff>333375</xdr:rowOff>
                  </from>
                  <to>
                    <xdr:col>7</xdr:col>
                    <xdr:colOff>361950</xdr:colOff>
                    <xdr:row>38</xdr:row>
                    <xdr:rowOff>685800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9</xdr:col>
                    <xdr:colOff>190500</xdr:colOff>
                    <xdr:row>38</xdr:row>
                    <xdr:rowOff>333375</xdr:rowOff>
                  </from>
                  <to>
                    <xdr:col>9</xdr:col>
                    <xdr:colOff>381000</xdr:colOff>
                    <xdr:row>38</xdr:row>
                    <xdr:rowOff>685800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7</xdr:col>
                    <xdr:colOff>180975</xdr:colOff>
                    <xdr:row>39</xdr:row>
                    <xdr:rowOff>352425</xdr:rowOff>
                  </from>
                  <to>
                    <xdr:col>7</xdr:col>
                    <xdr:colOff>361950</xdr:colOff>
                    <xdr:row>39</xdr:row>
                    <xdr:rowOff>695325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9</xdr:col>
                    <xdr:colOff>190500</xdr:colOff>
                    <xdr:row>39</xdr:row>
                    <xdr:rowOff>352425</xdr:rowOff>
                  </from>
                  <to>
                    <xdr:col>9</xdr:col>
                    <xdr:colOff>381000</xdr:colOff>
                    <xdr:row>39</xdr:row>
                    <xdr:rowOff>695325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7</xdr:col>
                    <xdr:colOff>180975</xdr:colOff>
                    <xdr:row>40</xdr:row>
                    <xdr:rowOff>209550</xdr:rowOff>
                  </from>
                  <to>
                    <xdr:col>7</xdr:col>
                    <xdr:colOff>361950</xdr:colOff>
                    <xdr:row>40</xdr:row>
                    <xdr:rowOff>552450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9</xdr:col>
                    <xdr:colOff>190500</xdr:colOff>
                    <xdr:row>40</xdr:row>
                    <xdr:rowOff>209550</xdr:rowOff>
                  </from>
                  <to>
                    <xdr:col>9</xdr:col>
                    <xdr:colOff>381000</xdr:colOff>
                    <xdr:row>40</xdr:row>
                    <xdr:rowOff>552450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7</xdr:col>
                    <xdr:colOff>180975</xdr:colOff>
                    <xdr:row>41</xdr:row>
                    <xdr:rowOff>295275</xdr:rowOff>
                  </from>
                  <to>
                    <xdr:col>7</xdr:col>
                    <xdr:colOff>361950</xdr:colOff>
                    <xdr:row>41</xdr:row>
                    <xdr:rowOff>638175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9</xdr:col>
                    <xdr:colOff>190500</xdr:colOff>
                    <xdr:row>41</xdr:row>
                    <xdr:rowOff>295275</xdr:rowOff>
                  </from>
                  <to>
                    <xdr:col>9</xdr:col>
                    <xdr:colOff>381000</xdr:colOff>
                    <xdr:row>41</xdr:row>
                    <xdr:rowOff>638175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7</xdr:col>
                    <xdr:colOff>180975</xdr:colOff>
                    <xdr:row>42</xdr:row>
                    <xdr:rowOff>285750</xdr:rowOff>
                  </from>
                  <to>
                    <xdr:col>7</xdr:col>
                    <xdr:colOff>361950</xdr:colOff>
                    <xdr:row>42</xdr:row>
                    <xdr:rowOff>638175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9</xdr:col>
                    <xdr:colOff>190500</xdr:colOff>
                    <xdr:row>42</xdr:row>
                    <xdr:rowOff>285750</xdr:rowOff>
                  </from>
                  <to>
                    <xdr:col>9</xdr:col>
                    <xdr:colOff>381000</xdr:colOff>
                    <xdr:row>42</xdr:row>
                    <xdr:rowOff>638175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7</xdr:col>
                    <xdr:colOff>180975</xdr:colOff>
                    <xdr:row>43</xdr:row>
                    <xdr:rowOff>257175</xdr:rowOff>
                  </from>
                  <to>
                    <xdr:col>7</xdr:col>
                    <xdr:colOff>361950</xdr:colOff>
                    <xdr:row>43</xdr:row>
                    <xdr:rowOff>600075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9</xdr:col>
                    <xdr:colOff>190500</xdr:colOff>
                    <xdr:row>43</xdr:row>
                    <xdr:rowOff>257175</xdr:rowOff>
                  </from>
                  <to>
                    <xdr:col>9</xdr:col>
                    <xdr:colOff>381000</xdr:colOff>
                    <xdr:row>43</xdr:row>
                    <xdr:rowOff>600075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7</xdr:col>
                    <xdr:colOff>180975</xdr:colOff>
                    <xdr:row>44</xdr:row>
                    <xdr:rowOff>276225</xdr:rowOff>
                  </from>
                  <to>
                    <xdr:col>7</xdr:col>
                    <xdr:colOff>361950</xdr:colOff>
                    <xdr:row>44</xdr:row>
                    <xdr:rowOff>619125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9</xdr:col>
                    <xdr:colOff>190500</xdr:colOff>
                    <xdr:row>44</xdr:row>
                    <xdr:rowOff>276225</xdr:rowOff>
                  </from>
                  <to>
                    <xdr:col>9</xdr:col>
                    <xdr:colOff>381000</xdr:colOff>
                    <xdr:row>44</xdr:row>
                    <xdr:rowOff>619125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7</xdr:col>
                    <xdr:colOff>180975</xdr:colOff>
                    <xdr:row>45</xdr:row>
                    <xdr:rowOff>247650</xdr:rowOff>
                  </from>
                  <to>
                    <xdr:col>7</xdr:col>
                    <xdr:colOff>361950</xdr:colOff>
                    <xdr:row>45</xdr:row>
                    <xdr:rowOff>590550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190500</xdr:colOff>
                    <xdr:row>45</xdr:row>
                    <xdr:rowOff>247650</xdr:rowOff>
                  </from>
                  <to>
                    <xdr:col>9</xdr:col>
                    <xdr:colOff>381000</xdr:colOff>
                    <xdr:row>45</xdr:row>
                    <xdr:rowOff>590550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7</xdr:col>
                    <xdr:colOff>180975</xdr:colOff>
                    <xdr:row>46</xdr:row>
                    <xdr:rowOff>333375</xdr:rowOff>
                  </from>
                  <to>
                    <xdr:col>7</xdr:col>
                    <xdr:colOff>361950</xdr:colOff>
                    <xdr:row>46</xdr:row>
                    <xdr:rowOff>685800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9</xdr:col>
                    <xdr:colOff>190500</xdr:colOff>
                    <xdr:row>46</xdr:row>
                    <xdr:rowOff>333375</xdr:rowOff>
                  </from>
                  <to>
                    <xdr:col>9</xdr:col>
                    <xdr:colOff>381000</xdr:colOff>
                    <xdr:row>46</xdr:row>
                    <xdr:rowOff>685800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7</xdr:col>
                    <xdr:colOff>180975</xdr:colOff>
                    <xdr:row>47</xdr:row>
                    <xdr:rowOff>323850</xdr:rowOff>
                  </from>
                  <to>
                    <xdr:col>7</xdr:col>
                    <xdr:colOff>361950</xdr:colOff>
                    <xdr:row>47</xdr:row>
                    <xdr:rowOff>666750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9</xdr:col>
                    <xdr:colOff>190500</xdr:colOff>
                    <xdr:row>47</xdr:row>
                    <xdr:rowOff>323850</xdr:rowOff>
                  </from>
                  <to>
                    <xdr:col>9</xdr:col>
                    <xdr:colOff>381000</xdr:colOff>
                    <xdr:row>47</xdr:row>
                    <xdr:rowOff>666750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7</xdr:col>
                    <xdr:colOff>180975</xdr:colOff>
                    <xdr:row>48</xdr:row>
                    <xdr:rowOff>295275</xdr:rowOff>
                  </from>
                  <to>
                    <xdr:col>7</xdr:col>
                    <xdr:colOff>361950</xdr:colOff>
                    <xdr:row>48</xdr:row>
                    <xdr:rowOff>638175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190500</xdr:colOff>
                    <xdr:row>48</xdr:row>
                    <xdr:rowOff>295275</xdr:rowOff>
                  </from>
                  <to>
                    <xdr:col>9</xdr:col>
                    <xdr:colOff>381000</xdr:colOff>
                    <xdr:row>48</xdr:row>
                    <xdr:rowOff>638175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7</xdr:col>
                    <xdr:colOff>180975</xdr:colOff>
                    <xdr:row>49</xdr:row>
                    <xdr:rowOff>314325</xdr:rowOff>
                  </from>
                  <to>
                    <xdr:col>7</xdr:col>
                    <xdr:colOff>361950</xdr:colOff>
                    <xdr:row>49</xdr:row>
                    <xdr:rowOff>647700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9</xdr:col>
                    <xdr:colOff>190500</xdr:colOff>
                    <xdr:row>49</xdr:row>
                    <xdr:rowOff>314325</xdr:rowOff>
                  </from>
                  <to>
                    <xdr:col>9</xdr:col>
                    <xdr:colOff>381000</xdr:colOff>
                    <xdr:row>49</xdr:row>
                    <xdr:rowOff>647700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7</xdr:col>
                    <xdr:colOff>180975</xdr:colOff>
                    <xdr:row>50</xdr:row>
                    <xdr:rowOff>266700</xdr:rowOff>
                  </from>
                  <to>
                    <xdr:col>7</xdr:col>
                    <xdr:colOff>361950</xdr:colOff>
                    <xdr:row>50</xdr:row>
                    <xdr:rowOff>600075</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9</xdr:col>
                    <xdr:colOff>190500</xdr:colOff>
                    <xdr:row>50</xdr:row>
                    <xdr:rowOff>266700</xdr:rowOff>
                  </from>
                  <to>
                    <xdr:col>9</xdr:col>
                    <xdr:colOff>381000</xdr:colOff>
                    <xdr:row>50</xdr:row>
                    <xdr:rowOff>600075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7</xdr:col>
                    <xdr:colOff>180975</xdr:colOff>
                    <xdr:row>51</xdr:row>
                    <xdr:rowOff>352425</xdr:rowOff>
                  </from>
                  <to>
                    <xdr:col>7</xdr:col>
                    <xdr:colOff>361950</xdr:colOff>
                    <xdr:row>51</xdr:row>
                    <xdr:rowOff>695325</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9</xdr:col>
                    <xdr:colOff>190500</xdr:colOff>
                    <xdr:row>51</xdr:row>
                    <xdr:rowOff>352425</xdr:rowOff>
                  </from>
                  <to>
                    <xdr:col>9</xdr:col>
                    <xdr:colOff>381000</xdr:colOff>
                    <xdr:row>51</xdr:row>
                    <xdr:rowOff>695325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7</xdr:col>
                    <xdr:colOff>180975</xdr:colOff>
                    <xdr:row>52</xdr:row>
                    <xdr:rowOff>342900</xdr:rowOff>
                  </from>
                  <to>
                    <xdr:col>7</xdr:col>
                    <xdr:colOff>361950</xdr:colOff>
                    <xdr:row>52</xdr:row>
                    <xdr:rowOff>685800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9</xdr:col>
                    <xdr:colOff>190500</xdr:colOff>
                    <xdr:row>52</xdr:row>
                    <xdr:rowOff>342900</xdr:rowOff>
                  </from>
                  <to>
                    <xdr:col>9</xdr:col>
                    <xdr:colOff>381000</xdr:colOff>
                    <xdr:row>52</xdr:row>
                    <xdr:rowOff>685800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7</xdr:col>
                    <xdr:colOff>180975</xdr:colOff>
                    <xdr:row>53</xdr:row>
                    <xdr:rowOff>314325</xdr:rowOff>
                  </from>
                  <to>
                    <xdr:col>7</xdr:col>
                    <xdr:colOff>361950</xdr:colOff>
                    <xdr:row>53</xdr:row>
                    <xdr:rowOff>647700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190500</xdr:colOff>
                    <xdr:row>53</xdr:row>
                    <xdr:rowOff>314325</xdr:rowOff>
                  </from>
                  <to>
                    <xdr:col>9</xdr:col>
                    <xdr:colOff>381000</xdr:colOff>
                    <xdr:row>53</xdr:row>
                    <xdr:rowOff>647700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7</xdr:col>
                    <xdr:colOff>180975</xdr:colOff>
                    <xdr:row>54</xdr:row>
                    <xdr:rowOff>333375</xdr:rowOff>
                  </from>
                  <to>
                    <xdr:col>7</xdr:col>
                    <xdr:colOff>361950</xdr:colOff>
                    <xdr:row>54</xdr:row>
                    <xdr:rowOff>685800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9</xdr:col>
                    <xdr:colOff>190500</xdr:colOff>
                    <xdr:row>54</xdr:row>
                    <xdr:rowOff>333375</xdr:rowOff>
                  </from>
                  <to>
                    <xdr:col>9</xdr:col>
                    <xdr:colOff>381000</xdr:colOff>
                    <xdr:row>54</xdr:row>
                    <xdr:rowOff>685800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2:CO48"/>
  <sheetViews>
    <sheetView showGridLines="0" showRowColHeaders="0" topLeftCell="A2" zoomScaleNormal="100" zoomScaleSheetLayoutView="100" workbookViewId="0">
      <selection activeCell="B2" sqref="B2:AK2"/>
    </sheetView>
  </sheetViews>
  <sheetFormatPr defaultColWidth="0" defaultRowHeight="12.75" x14ac:dyDescent="0.2"/>
  <cols>
    <col min="1" max="1" width="12.28515625" customWidth="1"/>
    <col min="2" max="3" width="4.85546875" customWidth="1"/>
    <col min="4" max="4" width="28" customWidth="1"/>
    <col min="5" max="5" width="4.85546875" customWidth="1"/>
    <col min="6" max="6" width="28" customWidth="1"/>
    <col min="7" max="7" width="8.42578125" customWidth="1"/>
    <col min="8" max="8" width="12.5703125" customWidth="1"/>
    <col min="9" max="38" width="2.42578125" customWidth="1"/>
    <col min="39" max="39" width="3.28515625" customWidth="1"/>
    <col min="40" max="48" width="3.28515625" style="216" hidden="1" customWidth="1"/>
    <col min="49" max="51" width="5.140625" style="221" hidden="1" customWidth="1"/>
    <col min="52" max="53" width="4.5703125" style="221" hidden="1" customWidth="1"/>
    <col min="54" max="54" width="4.5703125" style="222" hidden="1" customWidth="1"/>
    <col min="55" max="55" width="4.5703125" style="221" hidden="1" customWidth="1"/>
    <col min="56" max="56" width="4.5703125" style="222" hidden="1" customWidth="1"/>
    <col min="57" max="62" width="4.5703125" style="221" hidden="1" customWidth="1"/>
    <col min="63" max="63" width="4.5703125" style="217" hidden="1" customWidth="1"/>
    <col min="64" max="67" width="4.5703125" style="220" hidden="1" customWidth="1"/>
    <col min="68" max="68" width="7.28515625" style="220" hidden="1" customWidth="1"/>
    <col min="69" max="69" width="6.7109375" style="220" hidden="1" customWidth="1"/>
    <col min="70" max="72" width="6.7109375" style="223" hidden="1" customWidth="1"/>
    <col min="73" max="73" width="4.85546875" style="223" hidden="1" customWidth="1"/>
    <col min="74" max="79" width="5.7109375" style="223" hidden="1" customWidth="1"/>
    <col min="80" max="93" width="0" style="216" hidden="1" customWidth="1"/>
    <col min="94" max="16384" width="9.140625" style="216" hidden="1"/>
  </cols>
  <sheetData>
    <row r="2" spans="2:79" ht="18.75" customHeight="1" x14ac:dyDescent="0.2">
      <c r="B2" s="360" t="s">
        <v>131</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row>
    <row r="4" spans="2:79" ht="15" x14ac:dyDescent="0.2">
      <c r="C4" s="254" t="s">
        <v>2</v>
      </c>
      <c r="E4" s="166" t="s">
        <v>7</v>
      </c>
      <c r="F4" s="262" t="str">
        <f>IF('DATA AWAL'!D4="","",'DATA AWAL'!D4)</f>
        <v>SMAN 2 PURWOKERTO</v>
      </c>
      <c r="G4" s="262"/>
      <c r="H4" s="262"/>
      <c r="I4" s="180"/>
      <c r="J4" s="180"/>
      <c r="K4" s="180"/>
      <c r="L4" s="262"/>
      <c r="M4" s="262"/>
      <c r="N4" s="262"/>
      <c r="O4" s="262"/>
      <c r="P4" s="262"/>
      <c r="Q4" s="262"/>
      <c r="R4" s="262"/>
      <c r="S4" s="262"/>
      <c r="T4" s="262"/>
      <c r="U4" s="262"/>
      <c r="V4" s="262"/>
      <c r="W4" s="262"/>
      <c r="X4" s="262"/>
      <c r="Y4" s="262"/>
      <c r="Z4" s="262"/>
      <c r="AA4" s="262"/>
      <c r="AB4" s="262"/>
      <c r="AC4" s="262"/>
      <c r="AD4" s="180"/>
      <c r="AE4" s="180"/>
      <c r="AF4" s="180"/>
      <c r="AG4" s="180"/>
      <c r="AH4" s="180"/>
      <c r="AI4" s="180"/>
      <c r="AJ4" s="180"/>
      <c r="AK4" s="180"/>
      <c r="AL4" s="180"/>
    </row>
    <row r="5" spans="2:79" ht="15" x14ac:dyDescent="0.2">
      <c r="C5" s="254" t="s">
        <v>5</v>
      </c>
      <c r="E5" s="166" t="s">
        <v>7</v>
      </c>
      <c r="F5" s="262" t="str">
        <f>IF('DATA AWAL'!D5="","",'DATA AWAL'!D5)</f>
        <v>LANGGENG HADI P.</v>
      </c>
      <c r="G5" s="262"/>
      <c r="H5" s="262"/>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79" ht="15" x14ac:dyDescent="0.2">
      <c r="C6" s="254" t="s">
        <v>6</v>
      </c>
      <c r="E6" s="166" t="s">
        <v>7</v>
      </c>
      <c r="F6" s="262" t="str">
        <f>IF('DATA AWAL'!D6="","",'DATA AWAL'!D6)</f>
        <v>196906281992031006</v>
      </c>
      <c r="G6" s="262"/>
      <c r="H6" s="262"/>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row>
    <row r="7" spans="2:79" ht="15" x14ac:dyDescent="0.2">
      <c r="C7" s="254" t="s">
        <v>3</v>
      </c>
      <c r="E7" s="166" t="s">
        <v>7</v>
      </c>
      <c r="F7" s="262" t="str">
        <f>IF('DATA AWAL'!D7="","",'DATA AWAL'!D7)</f>
        <v>Prakarya dan Kewirausahaan (Pengolahan)</v>
      </c>
      <c r="G7" s="262"/>
      <c r="H7" s="262"/>
      <c r="I7" s="180"/>
      <c r="J7" s="180"/>
      <c r="K7" s="180"/>
      <c r="L7" s="262"/>
      <c r="M7" s="262"/>
      <c r="N7" s="262"/>
      <c r="O7" s="262"/>
      <c r="P7" s="262"/>
      <c r="Q7" s="262"/>
      <c r="R7" s="262"/>
      <c r="S7" s="262"/>
      <c r="T7" s="262"/>
      <c r="U7" s="262"/>
      <c r="V7" s="262"/>
      <c r="W7" s="262"/>
      <c r="X7" s="262"/>
      <c r="Y7" s="262"/>
      <c r="Z7" s="262"/>
      <c r="AA7" s="262"/>
      <c r="AB7" s="180"/>
      <c r="AC7" s="180"/>
      <c r="AD7" s="180"/>
      <c r="AE7" s="180"/>
      <c r="AF7" s="180"/>
      <c r="AG7" s="180"/>
      <c r="AH7" s="180"/>
      <c r="AI7" s="180"/>
      <c r="AJ7" s="180"/>
      <c r="AK7" s="180"/>
      <c r="AL7" s="180"/>
    </row>
    <row r="8" spans="2:79" ht="15" x14ac:dyDescent="0.2">
      <c r="C8" s="254" t="s">
        <v>14</v>
      </c>
      <c r="E8" s="166" t="s">
        <v>7</v>
      </c>
      <c r="F8" s="262" t="str">
        <f>IF('DATA AWAL'!D8="","",'DATA AWAL'!D8)</f>
        <v>XII</v>
      </c>
      <c r="G8" s="262"/>
      <c r="H8" s="262"/>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row>
    <row r="9" spans="2:79" ht="15" x14ac:dyDescent="0.2">
      <c r="C9" s="254" t="s">
        <v>13</v>
      </c>
      <c r="E9" s="166" t="s">
        <v>7</v>
      </c>
      <c r="F9" s="262" t="str">
        <f>IF('DATA AWAL'!D9="","",'DATA AWAL'!D9)</f>
        <v>MIPA</v>
      </c>
      <c r="G9" s="262"/>
      <c r="H9" s="262"/>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BJ9" s="221" t="s">
        <v>55</v>
      </c>
    </row>
    <row r="10" spans="2:79" ht="15" x14ac:dyDescent="0.2">
      <c r="C10" s="254" t="s">
        <v>4</v>
      </c>
      <c r="D10" s="2"/>
      <c r="E10" s="166" t="s">
        <v>7</v>
      </c>
      <c r="F10" s="262" t="str">
        <f>IF('DATA AWAL'!D10="","",'DATA AWAL'!D10)</f>
        <v>2017-2018</v>
      </c>
      <c r="G10" s="262"/>
      <c r="H10" s="262"/>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row>
    <row r="11" spans="2:79" ht="64.5" customHeight="1" x14ac:dyDescent="0.2">
      <c r="C11" s="259" t="s">
        <v>510</v>
      </c>
      <c r="D11" s="2"/>
      <c r="E11" s="166" t="s">
        <v>7</v>
      </c>
      <c r="F11" s="359" t="str">
        <f>'RINCIAN PROG TAHUNAN'!F11</f>
        <v>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row>
    <row r="12" spans="2:79" ht="41.25" customHeight="1" x14ac:dyDescent="0.2">
      <c r="C12" s="259" t="s">
        <v>510</v>
      </c>
      <c r="D12" s="2"/>
      <c r="E12" s="166" t="s">
        <v>7</v>
      </c>
      <c r="F12" s="359" t="str">
        <f>'RINCIAN PROG TAHUNAN'!F12</f>
        <v>4. mengolah, menalar, menyaji, dan mencipta dalam ranah konkret dan ranah abstrak terkait dengan pengembangan dari yang dipelajarinya di sekolah secara mandiri serta bertindak secara efektif dan kreatif, dan mampu menggunakan metoda sesuai kaidah keilmuan</v>
      </c>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BL12" s="255"/>
      <c r="BM12" s="255"/>
      <c r="BN12" s="255"/>
      <c r="BO12" s="255"/>
      <c r="BP12" s="255"/>
      <c r="BQ12" s="255"/>
    </row>
    <row r="14" spans="2:79" ht="14.25" customHeight="1" x14ac:dyDescent="0.2">
      <c r="B14" s="364" t="s">
        <v>8</v>
      </c>
      <c r="C14" s="376" t="s">
        <v>113</v>
      </c>
      <c r="D14" s="368"/>
      <c r="E14" s="367" t="s">
        <v>114</v>
      </c>
      <c r="F14" s="368"/>
      <c r="G14" s="364" t="s">
        <v>17</v>
      </c>
      <c r="H14" s="364" t="s">
        <v>511</v>
      </c>
      <c r="I14" s="363" t="s">
        <v>9</v>
      </c>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199"/>
      <c r="AN14" s="224"/>
      <c r="AO14" s="224"/>
      <c r="AP14" s="224"/>
      <c r="AQ14" s="224"/>
      <c r="AR14" s="224"/>
      <c r="AS14" s="224"/>
      <c r="AT14" s="224"/>
      <c r="AU14" s="224"/>
      <c r="AV14" s="224"/>
    </row>
    <row r="15" spans="2:79" ht="14.25" customHeight="1" x14ac:dyDescent="0.2">
      <c r="B15" s="365"/>
      <c r="C15" s="377"/>
      <c r="D15" s="370"/>
      <c r="E15" s="369"/>
      <c r="F15" s="370"/>
      <c r="G15" s="365"/>
      <c r="H15" s="365"/>
      <c r="I15" s="361" t="str">
        <f>DATA!F9</f>
        <v>Juli 2017</v>
      </c>
      <c r="J15" s="361"/>
      <c r="K15" s="361"/>
      <c r="L15" s="361"/>
      <c r="M15" s="361"/>
      <c r="N15" s="361" t="str">
        <f>DATA!H9</f>
        <v>Agts 2017</v>
      </c>
      <c r="O15" s="361"/>
      <c r="P15" s="361"/>
      <c r="Q15" s="361"/>
      <c r="R15" s="361"/>
      <c r="S15" s="361" t="str">
        <f>DATA!J9</f>
        <v>Sep 2017</v>
      </c>
      <c r="T15" s="361"/>
      <c r="U15" s="361"/>
      <c r="V15" s="361"/>
      <c r="W15" s="361"/>
      <c r="X15" s="361" t="str">
        <f>DATA!L9</f>
        <v>Okt 2017</v>
      </c>
      <c r="Y15" s="361"/>
      <c r="Z15" s="361"/>
      <c r="AA15" s="361"/>
      <c r="AB15" s="361"/>
      <c r="AC15" s="361" t="str">
        <f>DATA!N9</f>
        <v>Nov 2017</v>
      </c>
      <c r="AD15" s="361"/>
      <c r="AE15" s="361"/>
      <c r="AF15" s="361"/>
      <c r="AG15" s="361"/>
      <c r="AH15" s="362" t="str">
        <f>DATA!P9</f>
        <v>Des 2017</v>
      </c>
      <c r="AI15" s="362"/>
      <c r="AJ15" s="362"/>
      <c r="AK15" s="362"/>
      <c r="AL15" s="362"/>
      <c r="AM15" s="200"/>
      <c r="AN15" s="225"/>
      <c r="AO15" s="225"/>
      <c r="AP15" s="225"/>
      <c r="AQ15" s="225"/>
      <c r="AR15" s="225"/>
      <c r="AS15" s="225"/>
      <c r="AT15" s="225"/>
      <c r="AU15" s="225"/>
      <c r="AV15" s="225"/>
      <c r="AZ15" s="227" t="s">
        <v>126</v>
      </c>
      <c r="BA15" s="227"/>
      <c r="BB15" s="227"/>
      <c r="BC15" s="227"/>
      <c r="BD15" s="227"/>
      <c r="BE15" s="227"/>
      <c r="BH15" s="228"/>
      <c r="BI15" s="228"/>
      <c r="BJ15" s="228" t="s">
        <v>127</v>
      </c>
      <c r="BK15" s="228"/>
      <c r="BL15" s="228"/>
      <c r="BM15" s="228"/>
      <c r="BN15" s="228"/>
      <c r="BO15" s="228"/>
      <c r="BP15" s="355" t="s">
        <v>128</v>
      </c>
      <c r="BQ15" s="355"/>
      <c r="BR15" s="355"/>
      <c r="BS15" s="355"/>
      <c r="BT15" s="355"/>
      <c r="BU15" s="355"/>
      <c r="BV15" s="355" t="s">
        <v>128</v>
      </c>
      <c r="BW15" s="355"/>
      <c r="BX15" s="355"/>
      <c r="BY15" s="355"/>
      <c r="BZ15" s="355"/>
      <c r="CA15" s="355"/>
    </row>
    <row r="16" spans="2:79" ht="14.25" customHeight="1" x14ac:dyDescent="0.2">
      <c r="B16" s="365"/>
      <c r="C16" s="377"/>
      <c r="D16" s="370"/>
      <c r="E16" s="369"/>
      <c r="F16" s="370"/>
      <c r="G16" s="365"/>
      <c r="H16" s="365" t="s">
        <v>512</v>
      </c>
      <c r="I16" s="373">
        <f>'MINGGU EFFEKTIF'!G18</f>
        <v>5</v>
      </c>
      <c r="J16" s="374"/>
      <c r="K16" s="374"/>
      <c r="L16" s="374"/>
      <c r="M16" s="375"/>
      <c r="N16" s="373">
        <f>'MINGGU EFFEKTIF'!G19</f>
        <v>4</v>
      </c>
      <c r="O16" s="374"/>
      <c r="P16" s="374"/>
      <c r="Q16" s="374"/>
      <c r="R16" s="375"/>
      <c r="S16" s="373">
        <f>'MINGGU EFFEKTIF'!G20</f>
        <v>5</v>
      </c>
      <c r="T16" s="374"/>
      <c r="U16" s="374"/>
      <c r="V16" s="374"/>
      <c r="W16" s="375"/>
      <c r="X16" s="373">
        <f>'MINGGU EFFEKTIF'!G21</f>
        <v>5</v>
      </c>
      <c r="Y16" s="374"/>
      <c r="Z16" s="374"/>
      <c r="AA16" s="374"/>
      <c r="AB16" s="375"/>
      <c r="AC16" s="373">
        <f>'MINGGU EFFEKTIF'!G22</f>
        <v>4</v>
      </c>
      <c r="AD16" s="374"/>
      <c r="AE16" s="374"/>
      <c r="AF16" s="374"/>
      <c r="AG16" s="375"/>
      <c r="AH16" s="379">
        <f>'MINGGU EFFEKTIF'!G23</f>
        <v>5</v>
      </c>
      <c r="AI16" s="380"/>
      <c r="AJ16" s="380"/>
      <c r="AK16" s="380"/>
      <c r="AL16" s="381"/>
      <c r="AM16" s="200"/>
      <c r="AN16" s="225"/>
      <c r="AO16" s="225"/>
      <c r="AP16" s="225"/>
      <c r="AQ16" s="225"/>
      <c r="AR16" s="225"/>
      <c r="AS16" s="225"/>
      <c r="AT16" s="225"/>
      <c r="AU16" s="225"/>
      <c r="AV16" s="225"/>
      <c r="BB16" s="221"/>
      <c r="BD16" s="221"/>
      <c r="BK16" s="220"/>
      <c r="BR16" s="220"/>
      <c r="BS16" s="220"/>
      <c r="BT16" s="220"/>
      <c r="BU16" s="220"/>
      <c r="BV16" s="220"/>
      <c r="BW16" s="220"/>
      <c r="BX16" s="220"/>
      <c r="BY16" s="220"/>
    </row>
    <row r="17" spans="2:93" ht="14.25" customHeight="1" x14ac:dyDescent="0.2">
      <c r="B17" s="366"/>
      <c r="C17" s="378"/>
      <c r="D17" s="372"/>
      <c r="E17" s="371"/>
      <c r="F17" s="372"/>
      <c r="G17" s="366"/>
      <c r="H17" s="366"/>
      <c r="I17" s="19">
        <v>1</v>
      </c>
      <c r="J17" s="19">
        <v>2</v>
      </c>
      <c r="K17" s="19">
        <v>3</v>
      </c>
      <c r="L17" s="19">
        <v>4</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01"/>
      <c r="AN17" s="226"/>
      <c r="AO17" s="226"/>
      <c r="AP17" s="226"/>
      <c r="AQ17" s="226"/>
      <c r="AR17" s="226"/>
      <c r="AS17" s="226"/>
      <c r="AT17" s="226"/>
      <c r="AU17" s="226"/>
      <c r="AV17" s="226"/>
    </row>
    <row r="18" spans="2:93" ht="66.75" customHeight="1" x14ac:dyDescent="0.2">
      <c r="B18" s="202" t="str">
        <f>IF(F7="",F7,"1")</f>
        <v>1</v>
      </c>
      <c r="C18" s="202" t="str">
        <f t="shared" ref="C18:C32" si="0">BQ18</f>
        <v>3.1</v>
      </c>
      <c r="D18" s="203" t="str">
        <f t="shared" ref="D18:D32" si="1">BR18</f>
        <v>memahami perencanaan usaha pengolahan makanan khas daerah yang dimodifikasi dari bahan pangan nabati dan hewani meliputi ide dan peluang usaha, sumber daya, administrasi, dan pemasaran</v>
      </c>
      <c r="E18" s="202" t="str">
        <f t="shared" ref="E18:E32" si="2">BS18</f>
        <v>4.1</v>
      </c>
      <c r="F18" s="203" t="str">
        <f t="shared" ref="F18:F32" si="3">BT18</f>
        <v>menyususn perencanaan usaha pengolahan makanan khas daerah yang dimodifikasi dari bahan pangan nabati dan hewani meliputi ide dan peluang usaha, sumber daya, administrasi, dan pemasaran</v>
      </c>
      <c r="G18" s="212">
        <f t="shared" ref="G18:G32" si="4">BU18</f>
        <v>0</v>
      </c>
      <c r="H18" s="212"/>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98"/>
      <c r="AN18" s="229"/>
      <c r="AO18" s="229"/>
      <c r="AP18" s="229"/>
      <c r="AQ18" s="229"/>
      <c r="AR18" s="229"/>
      <c r="AS18" s="229"/>
      <c r="AT18" s="229"/>
      <c r="AU18" s="229"/>
      <c r="AV18" s="229"/>
      <c r="AW18" s="221">
        <f t="shared" ref="AW18:AW28" si="5">IFERROR(SMALL($AX$18:$AX$32,ROW(1:1)),"")</f>
        <v>1.0001</v>
      </c>
      <c r="AX18" s="221">
        <f>IFERROR(AZ18+(AY18/10000),"")</f>
        <v>1.0001</v>
      </c>
      <c r="AY18" s="221">
        <v>1</v>
      </c>
      <c r="AZ18" s="221" t="str">
        <f>'RINCIAN PROG TAHUNAN'!Q16</f>
        <v>1</v>
      </c>
      <c r="BA18" s="221" t="str">
        <f>'RINCIAN PROG TAHUNAN'!R16</f>
        <v>3.1</v>
      </c>
      <c r="BB18" s="222" t="str">
        <f>'RINCIAN PROG TAHUNAN'!S16</f>
        <v>memahami perencanaan usaha pengolahan makanan khas daerah yang dimodifikasi dari bahan pangan nabati dan hewani meliputi ide dan peluang usaha, sumber daya, administrasi, dan pemasaran</v>
      </c>
      <c r="BC18" s="221" t="str">
        <f>'RINCIAN PROG TAHUNAN'!T16</f>
        <v>4.1</v>
      </c>
      <c r="BD18" s="222" t="str">
        <f>'RINCIAN PROG TAHUNAN'!U16</f>
        <v>menyususn perencanaan usaha pengolahan makanan khas daerah yang dimodifikasi dari bahan pangan nabati dan hewani meliputi ide dan peluang usaha, sumber daya, administrasi, dan pemasaran</v>
      </c>
      <c r="BE18" s="221">
        <f>'RINCIAN PROG TAHUNAN'!V16</f>
        <v>0</v>
      </c>
      <c r="BG18" s="221">
        <f t="shared" ref="BG18:BG28" si="6">IFERROR(SMALL($BH$18:$BH$32,ROW(1:1)),"")</f>
        <v>6.0006000000000004</v>
      </c>
      <c r="BH18" s="221" t="str">
        <f>IFERROR(BJ18+(AY18/10000),"")</f>
        <v/>
      </c>
      <c r="BJ18" s="221" t="str">
        <f>'RINCIAN PROG TAHUNAN'!Y16</f>
        <v/>
      </c>
      <c r="BK18" s="222" t="str">
        <f>'RINCIAN PROG TAHUNAN'!Z16</f>
        <v/>
      </c>
      <c r="BL18" s="222" t="str">
        <f>'RINCIAN PROG TAHUNAN'!AA16</f>
        <v/>
      </c>
      <c r="BM18" s="221" t="str">
        <f>'RINCIAN PROG TAHUNAN'!AB16</f>
        <v/>
      </c>
      <c r="BN18" s="222" t="str">
        <f>'RINCIAN PROG TAHUNAN'!AC16</f>
        <v/>
      </c>
      <c r="BO18" s="221" t="str">
        <f>'RINCIAN PROG TAHUNAN'!AD16</f>
        <v/>
      </c>
      <c r="BP18" s="221" t="str">
        <f t="shared" ref="BP18:BP32" si="7">IF(AW18="","",VLOOKUP(AW18,$AX$18:$BE$32,3,FALSE))</f>
        <v>1</v>
      </c>
      <c r="BQ18" s="222" t="str">
        <f t="shared" ref="BQ18:BQ32" si="8">IF(AW18="","",VLOOKUP(AW18,$AX$18:$BE$32,4,FALSE))</f>
        <v>3.1</v>
      </c>
      <c r="BR18" s="222" t="str">
        <f t="shared" ref="BR18:BR32" si="9">IF(AW18="","",VLOOKUP(AW18,$AX$18:$BE$32,5,FALSE))</f>
        <v>memahami perencanaan usaha pengolahan makanan khas daerah yang dimodifikasi dari bahan pangan nabati dan hewani meliputi ide dan peluang usaha, sumber daya, administrasi, dan pemasaran</v>
      </c>
      <c r="BS18" s="221" t="str">
        <f t="shared" ref="BS18:BS32" si="10">IF(AW18="","",VLOOKUP(AW18,$AX$18:$BE$32,6,FALSE))</f>
        <v>4.1</v>
      </c>
      <c r="BT18" s="222" t="str">
        <f t="shared" ref="BT18:BT32" si="11">IF(AW18="","",VLOOKUP(AW18,$AX$18:$BE$32,7,FALSE))</f>
        <v>menyususn perencanaan usaha pengolahan makanan khas daerah yang dimodifikasi dari bahan pangan nabati dan hewani meliputi ide dan peluang usaha, sumber daya, administrasi, dan pemasaran</v>
      </c>
      <c r="BU18" s="221">
        <f t="shared" ref="BU18:BU32" si="12">IF(AW18="","",VLOOKUP(AW18,$AX$18:$BE$32,8,FALSE))</f>
        <v>0</v>
      </c>
      <c r="BV18" s="221">
        <f>IF(BG18="","",VLOOKUP(BG18,$BH$18:$BO$32,3,FALSE))</f>
        <v>6</v>
      </c>
      <c r="BW18" s="221" t="str">
        <f>IF(BG18="","",VLOOKUP(BG18,$BH$18:$BO$32,4,FALSE))</f>
        <v>3.6</v>
      </c>
      <c r="BX18" s="222" t="str">
        <f>IF(BG18="","",VLOOKUP(BG18,$BH$18:$BO$32,5,FALSE))</f>
        <v>memahami perencanaan usaha pengolahan makanan fungsional meliputi ide dan peluang usaha, sumber daya, administrasi, dan pemasaran</v>
      </c>
      <c r="BY18" s="221" t="str">
        <f>IF(BG18="","",VLOOKUP(BG18,$BH$18:$BO$32,6,FALSE))</f>
        <v>4.6</v>
      </c>
      <c r="BZ18" s="222" t="str">
        <f>IF(BG18="","",VLOOKUP(BG18,$BH$18:$BO$32,7,FALSE))</f>
        <v>menyusun perencanaan usaha pengolahan makanan fungsional meliputi ide dan peluang usaha, sumber daya, administrasi, dan pemasaran</v>
      </c>
      <c r="CA18" s="221">
        <f>IF(BG18="","",VLOOKUP(BG18,$BH$18:$BO$32,8,FALSE))</f>
        <v>0</v>
      </c>
      <c r="CB18" s="227"/>
      <c r="CC18" s="227"/>
      <c r="CD18" s="227"/>
      <c r="CE18" s="227"/>
      <c r="CF18" s="227"/>
      <c r="CG18" s="227"/>
      <c r="CH18" s="227"/>
      <c r="CI18" s="227"/>
      <c r="CJ18" s="227"/>
      <c r="CK18" s="227"/>
      <c r="CL18" s="227"/>
      <c r="CM18" s="227"/>
      <c r="CN18" s="227"/>
      <c r="CO18" s="227"/>
    </row>
    <row r="19" spans="2:93" ht="66.75" customHeight="1" x14ac:dyDescent="0.2">
      <c r="B19" s="204">
        <f>IF(C18="","",B18+1)</f>
        <v>2</v>
      </c>
      <c r="C19" s="204" t="str">
        <f t="shared" si="0"/>
        <v/>
      </c>
      <c r="D19" s="205" t="str">
        <f t="shared" si="1"/>
        <v/>
      </c>
      <c r="E19" s="204" t="str">
        <f t="shared" si="2"/>
        <v/>
      </c>
      <c r="F19" s="205" t="str">
        <f t="shared" si="3"/>
        <v/>
      </c>
      <c r="G19" s="160" t="str">
        <f t="shared" si="4"/>
        <v/>
      </c>
      <c r="H19" s="160"/>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98"/>
      <c r="AN19" s="229"/>
      <c r="AO19" s="229"/>
      <c r="AP19" s="229"/>
      <c r="AQ19" s="229"/>
      <c r="AR19" s="229"/>
      <c r="AS19" s="229"/>
      <c r="AT19" s="229"/>
      <c r="AU19" s="229"/>
      <c r="AV19" s="229"/>
      <c r="AW19" s="221" t="str">
        <f t="shared" si="5"/>
        <v/>
      </c>
      <c r="AX19" s="221" t="str">
        <f t="shared" ref="AX19:AX32" si="13">IFERROR(AZ19+(AY19/10000),"")</f>
        <v/>
      </c>
      <c r="AY19" s="221">
        <v>2</v>
      </c>
      <c r="AZ19" s="221" t="str">
        <f>'RINCIAN PROG TAHUNAN'!Q17</f>
        <v/>
      </c>
      <c r="BA19" s="221" t="str">
        <f>'RINCIAN PROG TAHUNAN'!R17</f>
        <v/>
      </c>
      <c r="BB19" s="222" t="str">
        <f>'RINCIAN PROG TAHUNAN'!S17</f>
        <v/>
      </c>
      <c r="BC19" s="221" t="str">
        <f>'RINCIAN PROG TAHUNAN'!T17</f>
        <v/>
      </c>
      <c r="BD19" s="222" t="str">
        <f>'RINCIAN PROG TAHUNAN'!U17</f>
        <v/>
      </c>
      <c r="BE19" s="221" t="str">
        <f>'RINCIAN PROG TAHUNAN'!V17</f>
        <v/>
      </c>
      <c r="BG19" s="221" t="str">
        <f t="shared" si="6"/>
        <v/>
      </c>
      <c r="BH19" s="221" t="str">
        <f t="shared" ref="BH19:BH32" si="14">IFERROR(BJ19+(AY19/10000),"")</f>
        <v/>
      </c>
      <c r="BJ19" s="221" t="str">
        <f>'RINCIAN PROG TAHUNAN'!Y17</f>
        <v/>
      </c>
      <c r="BK19" s="222" t="str">
        <f>'RINCIAN PROG TAHUNAN'!Z17</f>
        <v/>
      </c>
      <c r="BL19" s="222" t="str">
        <f>'RINCIAN PROG TAHUNAN'!AA17</f>
        <v/>
      </c>
      <c r="BM19" s="221" t="str">
        <f>'RINCIAN PROG TAHUNAN'!AB17</f>
        <v/>
      </c>
      <c r="BN19" s="222" t="str">
        <f>'RINCIAN PROG TAHUNAN'!AC17</f>
        <v/>
      </c>
      <c r="BO19" s="221" t="str">
        <f>'RINCIAN PROG TAHUNAN'!AD17</f>
        <v/>
      </c>
      <c r="BP19" s="221" t="str">
        <f t="shared" si="7"/>
        <v/>
      </c>
      <c r="BQ19" s="222" t="str">
        <f t="shared" si="8"/>
        <v/>
      </c>
      <c r="BR19" s="222" t="str">
        <f t="shared" si="9"/>
        <v/>
      </c>
      <c r="BS19" s="221" t="str">
        <f t="shared" si="10"/>
        <v/>
      </c>
      <c r="BT19" s="222" t="str">
        <f t="shared" si="11"/>
        <v/>
      </c>
      <c r="BU19" s="221" t="str">
        <f t="shared" si="12"/>
        <v/>
      </c>
      <c r="BV19" s="221" t="str">
        <f t="shared" ref="BV19:BV32" si="15">IF(BG19="","",VLOOKUP(BG19,$BH$18:$BO$32,3,FALSE))</f>
        <v/>
      </c>
      <c r="BW19" s="221" t="str">
        <f t="shared" ref="BW19:BW32" si="16">IF(BG19="","",VLOOKUP(BG19,$BH$18:$BO$32,4,FALSE))</f>
        <v/>
      </c>
      <c r="BX19" s="222" t="str">
        <f t="shared" ref="BX19:BX32" si="17">IF(BG19="","",VLOOKUP(BG19,$BH$18:$BO$32,5,FALSE))</f>
        <v/>
      </c>
      <c r="BY19" s="221" t="str">
        <f t="shared" ref="BY19:BY32" si="18">IF(BG19="","",VLOOKUP(BG19,$BH$18:$BO$32,6,FALSE))</f>
        <v/>
      </c>
      <c r="BZ19" s="222" t="str">
        <f t="shared" ref="BZ19:BZ32" si="19">IF(BG19="","",VLOOKUP(BG19,$BH$18:$BO$32,7,FALSE))</f>
        <v/>
      </c>
      <c r="CA19" s="221" t="str">
        <f t="shared" ref="CA19:CA32" si="20">IF(BG19="","",VLOOKUP(BG19,$BH$18:$BO$32,8,FALSE))</f>
        <v/>
      </c>
      <c r="CB19" s="227"/>
      <c r="CC19" s="227"/>
      <c r="CD19" s="227"/>
      <c r="CE19" s="227"/>
      <c r="CF19" s="227"/>
      <c r="CG19" s="227"/>
      <c r="CH19" s="227"/>
      <c r="CI19" s="227"/>
      <c r="CJ19" s="227"/>
      <c r="CK19" s="227"/>
      <c r="CL19" s="227"/>
      <c r="CM19" s="227"/>
      <c r="CN19" s="227"/>
      <c r="CO19" s="227"/>
    </row>
    <row r="20" spans="2:93" ht="66.75" customHeight="1" x14ac:dyDescent="0.2">
      <c r="B20" s="204" t="str">
        <f t="shared" ref="B20:B32" si="21">IF(C19="","",B19+1)</f>
        <v/>
      </c>
      <c r="C20" s="204" t="str">
        <f t="shared" si="0"/>
        <v/>
      </c>
      <c r="D20" s="205" t="str">
        <f t="shared" si="1"/>
        <v/>
      </c>
      <c r="E20" s="204" t="str">
        <f t="shared" si="2"/>
        <v/>
      </c>
      <c r="F20" s="205" t="str">
        <f t="shared" si="3"/>
        <v/>
      </c>
      <c r="G20" s="160" t="str">
        <f t="shared" si="4"/>
        <v/>
      </c>
      <c r="H20" s="160"/>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98"/>
      <c r="AN20" s="229"/>
      <c r="AO20" s="229"/>
      <c r="AP20" s="229"/>
      <c r="AQ20" s="229"/>
      <c r="AR20" s="229"/>
      <c r="AS20" s="229"/>
      <c r="AT20" s="229"/>
      <c r="AU20" s="229"/>
      <c r="AV20" s="229"/>
      <c r="AW20" s="221" t="str">
        <f t="shared" si="5"/>
        <v/>
      </c>
      <c r="AX20" s="221" t="str">
        <f t="shared" si="13"/>
        <v/>
      </c>
      <c r="AY20" s="221">
        <v>3</v>
      </c>
      <c r="AZ20" s="221" t="str">
        <f>'RINCIAN PROG TAHUNAN'!Q18</f>
        <v/>
      </c>
      <c r="BA20" s="221" t="str">
        <f>'RINCIAN PROG TAHUNAN'!R18</f>
        <v/>
      </c>
      <c r="BB20" s="222" t="str">
        <f>'RINCIAN PROG TAHUNAN'!S18</f>
        <v/>
      </c>
      <c r="BC20" s="221" t="str">
        <f>'RINCIAN PROG TAHUNAN'!T18</f>
        <v/>
      </c>
      <c r="BD20" s="222" t="str">
        <f>'RINCIAN PROG TAHUNAN'!U18</f>
        <v/>
      </c>
      <c r="BE20" s="221" t="str">
        <f>'RINCIAN PROG TAHUNAN'!V18</f>
        <v/>
      </c>
      <c r="BG20" s="221" t="str">
        <f t="shared" si="6"/>
        <v/>
      </c>
      <c r="BH20" s="221" t="str">
        <f t="shared" si="14"/>
        <v/>
      </c>
      <c r="BJ20" s="221" t="str">
        <f>'RINCIAN PROG TAHUNAN'!Y18</f>
        <v/>
      </c>
      <c r="BK20" s="222" t="str">
        <f>'RINCIAN PROG TAHUNAN'!Z18</f>
        <v/>
      </c>
      <c r="BL20" s="222" t="str">
        <f>'RINCIAN PROG TAHUNAN'!AA18</f>
        <v/>
      </c>
      <c r="BM20" s="221" t="str">
        <f>'RINCIAN PROG TAHUNAN'!AB18</f>
        <v/>
      </c>
      <c r="BN20" s="222" t="str">
        <f>'RINCIAN PROG TAHUNAN'!AC18</f>
        <v/>
      </c>
      <c r="BO20" s="221" t="str">
        <f>'RINCIAN PROG TAHUNAN'!AD18</f>
        <v/>
      </c>
      <c r="BP20" s="221" t="str">
        <f t="shared" si="7"/>
        <v/>
      </c>
      <c r="BQ20" s="222" t="str">
        <f t="shared" si="8"/>
        <v/>
      </c>
      <c r="BR20" s="222" t="str">
        <f t="shared" si="9"/>
        <v/>
      </c>
      <c r="BS20" s="221" t="str">
        <f t="shared" si="10"/>
        <v/>
      </c>
      <c r="BT20" s="222" t="str">
        <f t="shared" si="11"/>
        <v/>
      </c>
      <c r="BU20" s="221" t="str">
        <f t="shared" si="12"/>
        <v/>
      </c>
      <c r="BV20" s="221" t="str">
        <f t="shared" si="15"/>
        <v/>
      </c>
      <c r="BW20" s="221" t="str">
        <f t="shared" si="16"/>
        <v/>
      </c>
      <c r="BX20" s="222" t="str">
        <f t="shared" si="17"/>
        <v/>
      </c>
      <c r="BY20" s="221" t="str">
        <f t="shared" si="18"/>
        <v/>
      </c>
      <c r="BZ20" s="222" t="str">
        <f t="shared" si="19"/>
        <v/>
      </c>
      <c r="CA20" s="221" t="str">
        <f t="shared" si="20"/>
        <v/>
      </c>
      <c r="CB20" s="227"/>
      <c r="CC20" s="227"/>
      <c r="CD20" s="227"/>
      <c r="CE20" s="227"/>
      <c r="CF20" s="227"/>
      <c r="CG20" s="227"/>
      <c r="CH20" s="227"/>
      <c r="CI20" s="227"/>
      <c r="CJ20" s="227"/>
      <c r="CK20" s="227"/>
      <c r="CL20" s="227"/>
      <c r="CM20" s="227"/>
      <c r="CN20" s="227"/>
      <c r="CO20" s="227"/>
    </row>
    <row r="21" spans="2:93" ht="66.75" customHeight="1" x14ac:dyDescent="0.2">
      <c r="B21" s="204" t="str">
        <f t="shared" si="21"/>
        <v/>
      </c>
      <c r="C21" s="204" t="str">
        <f t="shared" si="0"/>
        <v/>
      </c>
      <c r="D21" s="205" t="str">
        <f t="shared" si="1"/>
        <v/>
      </c>
      <c r="E21" s="204" t="str">
        <f t="shared" si="2"/>
        <v/>
      </c>
      <c r="F21" s="205" t="str">
        <f t="shared" si="3"/>
        <v/>
      </c>
      <c r="G21" s="160" t="str">
        <f t="shared" si="4"/>
        <v/>
      </c>
      <c r="H21" s="160"/>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98"/>
      <c r="AN21" s="229"/>
      <c r="AO21" s="229"/>
      <c r="AP21" s="229"/>
      <c r="AQ21" s="229"/>
      <c r="AR21" s="229"/>
      <c r="AS21" s="229"/>
      <c r="AT21" s="229"/>
      <c r="AU21" s="229"/>
      <c r="AV21" s="229"/>
      <c r="AW21" s="221" t="str">
        <f t="shared" si="5"/>
        <v/>
      </c>
      <c r="AX21" s="221" t="str">
        <f t="shared" si="13"/>
        <v/>
      </c>
      <c r="AY21" s="221">
        <v>4</v>
      </c>
      <c r="AZ21" s="221" t="str">
        <f>'RINCIAN PROG TAHUNAN'!Q19</f>
        <v/>
      </c>
      <c r="BA21" s="221" t="str">
        <f>'RINCIAN PROG TAHUNAN'!R19</f>
        <v/>
      </c>
      <c r="BB21" s="222" t="str">
        <f>'RINCIAN PROG TAHUNAN'!S19</f>
        <v/>
      </c>
      <c r="BC21" s="221" t="str">
        <f>'RINCIAN PROG TAHUNAN'!T19</f>
        <v/>
      </c>
      <c r="BD21" s="222" t="str">
        <f>'RINCIAN PROG TAHUNAN'!U19</f>
        <v/>
      </c>
      <c r="BE21" s="221" t="str">
        <f>'RINCIAN PROG TAHUNAN'!V19</f>
        <v/>
      </c>
      <c r="BG21" s="221" t="str">
        <f t="shared" si="6"/>
        <v/>
      </c>
      <c r="BH21" s="221" t="str">
        <f t="shared" si="14"/>
        <v/>
      </c>
      <c r="BJ21" s="221" t="str">
        <f>'RINCIAN PROG TAHUNAN'!Y19</f>
        <v/>
      </c>
      <c r="BK21" s="222" t="str">
        <f>'RINCIAN PROG TAHUNAN'!Z19</f>
        <v/>
      </c>
      <c r="BL21" s="222" t="str">
        <f>'RINCIAN PROG TAHUNAN'!AA19</f>
        <v/>
      </c>
      <c r="BM21" s="221" t="str">
        <f>'RINCIAN PROG TAHUNAN'!AB19</f>
        <v/>
      </c>
      <c r="BN21" s="222" t="str">
        <f>'RINCIAN PROG TAHUNAN'!AC19</f>
        <v/>
      </c>
      <c r="BO21" s="221" t="str">
        <f>'RINCIAN PROG TAHUNAN'!AD19</f>
        <v/>
      </c>
      <c r="BP21" s="221" t="str">
        <f t="shared" si="7"/>
        <v/>
      </c>
      <c r="BQ21" s="222" t="str">
        <f t="shared" si="8"/>
        <v/>
      </c>
      <c r="BR21" s="222" t="str">
        <f t="shared" si="9"/>
        <v/>
      </c>
      <c r="BS21" s="221" t="str">
        <f t="shared" si="10"/>
        <v/>
      </c>
      <c r="BT21" s="222" t="str">
        <f t="shared" si="11"/>
        <v/>
      </c>
      <c r="BU21" s="221" t="str">
        <f t="shared" si="12"/>
        <v/>
      </c>
      <c r="BV21" s="221" t="str">
        <f t="shared" si="15"/>
        <v/>
      </c>
      <c r="BW21" s="221" t="str">
        <f t="shared" si="16"/>
        <v/>
      </c>
      <c r="BX21" s="222" t="str">
        <f t="shared" si="17"/>
        <v/>
      </c>
      <c r="BY21" s="221" t="str">
        <f t="shared" si="18"/>
        <v/>
      </c>
      <c r="BZ21" s="222" t="str">
        <f t="shared" si="19"/>
        <v/>
      </c>
      <c r="CA21" s="221" t="str">
        <f t="shared" si="20"/>
        <v/>
      </c>
      <c r="CB21" s="227"/>
      <c r="CC21" s="227"/>
      <c r="CD21" s="227"/>
      <c r="CE21" s="227"/>
      <c r="CF21" s="227"/>
      <c r="CG21" s="227"/>
      <c r="CH21" s="227"/>
      <c r="CI21" s="227"/>
      <c r="CJ21" s="227"/>
      <c r="CK21" s="227"/>
      <c r="CL21" s="227"/>
      <c r="CM21" s="227"/>
      <c r="CN21" s="227"/>
      <c r="CO21" s="227"/>
    </row>
    <row r="22" spans="2:93" ht="66.75" customHeight="1" x14ac:dyDescent="0.2">
      <c r="B22" s="204" t="str">
        <f t="shared" si="21"/>
        <v/>
      </c>
      <c r="C22" s="204" t="str">
        <f t="shared" si="0"/>
        <v/>
      </c>
      <c r="D22" s="205" t="str">
        <f t="shared" si="1"/>
        <v/>
      </c>
      <c r="E22" s="204" t="str">
        <f t="shared" si="2"/>
        <v/>
      </c>
      <c r="F22" s="205" t="str">
        <f t="shared" si="3"/>
        <v/>
      </c>
      <c r="G22" s="160" t="str">
        <f t="shared" si="4"/>
        <v/>
      </c>
      <c r="H22" s="160"/>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98"/>
      <c r="AN22" s="229"/>
      <c r="AO22" s="229"/>
      <c r="AP22" s="229"/>
      <c r="AQ22" s="229"/>
      <c r="AR22" s="229"/>
      <c r="AS22" s="229"/>
      <c r="AT22" s="229"/>
      <c r="AU22" s="229"/>
      <c r="AV22" s="229"/>
      <c r="AW22" s="221" t="str">
        <f t="shared" si="5"/>
        <v/>
      </c>
      <c r="AX22" s="221" t="str">
        <f t="shared" si="13"/>
        <v/>
      </c>
      <c r="AY22" s="221">
        <v>5</v>
      </c>
      <c r="AZ22" s="221" t="str">
        <f>'RINCIAN PROG TAHUNAN'!Q20</f>
        <v/>
      </c>
      <c r="BA22" s="221" t="str">
        <f>'RINCIAN PROG TAHUNAN'!R20</f>
        <v/>
      </c>
      <c r="BB22" s="222" t="str">
        <f>'RINCIAN PROG TAHUNAN'!S20</f>
        <v/>
      </c>
      <c r="BC22" s="221" t="str">
        <f>'RINCIAN PROG TAHUNAN'!T20</f>
        <v/>
      </c>
      <c r="BD22" s="222" t="str">
        <f>'RINCIAN PROG TAHUNAN'!U20</f>
        <v/>
      </c>
      <c r="BE22" s="221" t="str">
        <f>'RINCIAN PROG TAHUNAN'!V20</f>
        <v/>
      </c>
      <c r="BG22" s="221" t="str">
        <f t="shared" si="6"/>
        <v/>
      </c>
      <c r="BH22" s="221" t="str">
        <f t="shared" si="14"/>
        <v/>
      </c>
      <c r="BJ22" s="221" t="str">
        <f>'RINCIAN PROG TAHUNAN'!Y20</f>
        <v/>
      </c>
      <c r="BK22" s="222" t="str">
        <f>'RINCIAN PROG TAHUNAN'!Z20</f>
        <v/>
      </c>
      <c r="BL22" s="222" t="str">
        <f>'RINCIAN PROG TAHUNAN'!AA20</f>
        <v/>
      </c>
      <c r="BM22" s="221" t="str">
        <f>'RINCIAN PROG TAHUNAN'!AB20</f>
        <v/>
      </c>
      <c r="BN22" s="222" t="str">
        <f>'RINCIAN PROG TAHUNAN'!AC20</f>
        <v/>
      </c>
      <c r="BO22" s="221" t="str">
        <f>'RINCIAN PROG TAHUNAN'!AD20</f>
        <v/>
      </c>
      <c r="BP22" s="221" t="str">
        <f t="shared" si="7"/>
        <v/>
      </c>
      <c r="BQ22" s="222" t="str">
        <f t="shared" si="8"/>
        <v/>
      </c>
      <c r="BR22" s="222" t="str">
        <f t="shared" si="9"/>
        <v/>
      </c>
      <c r="BS22" s="221" t="str">
        <f t="shared" si="10"/>
        <v/>
      </c>
      <c r="BT22" s="222" t="str">
        <f t="shared" si="11"/>
        <v/>
      </c>
      <c r="BU22" s="221" t="str">
        <f t="shared" si="12"/>
        <v/>
      </c>
      <c r="BV22" s="221" t="str">
        <f t="shared" si="15"/>
        <v/>
      </c>
      <c r="BW22" s="221" t="str">
        <f t="shared" si="16"/>
        <v/>
      </c>
      <c r="BX22" s="222" t="str">
        <f t="shared" si="17"/>
        <v/>
      </c>
      <c r="BY22" s="221" t="str">
        <f t="shared" si="18"/>
        <v/>
      </c>
      <c r="BZ22" s="222" t="str">
        <f t="shared" si="19"/>
        <v/>
      </c>
      <c r="CA22" s="221" t="str">
        <f t="shared" si="20"/>
        <v/>
      </c>
      <c r="CB22" s="227"/>
      <c r="CC22" s="227"/>
      <c r="CD22" s="227"/>
      <c r="CE22" s="227"/>
      <c r="CF22" s="227"/>
      <c r="CG22" s="227"/>
      <c r="CH22" s="227"/>
      <c r="CI22" s="227"/>
      <c r="CJ22" s="227"/>
      <c r="CK22" s="227"/>
      <c r="CL22" s="227"/>
      <c r="CM22" s="227"/>
      <c r="CN22" s="227"/>
      <c r="CO22" s="227"/>
    </row>
    <row r="23" spans="2:93" ht="66.75" customHeight="1" x14ac:dyDescent="0.2">
      <c r="B23" s="204" t="str">
        <f t="shared" si="21"/>
        <v/>
      </c>
      <c r="C23" s="204" t="str">
        <f t="shared" si="0"/>
        <v/>
      </c>
      <c r="D23" s="205" t="str">
        <f t="shared" si="1"/>
        <v/>
      </c>
      <c r="E23" s="204" t="str">
        <f t="shared" si="2"/>
        <v/>
      </c>
      <c r="F23" s="205" t="str">
        <f t="shared" si="3"/>
        <v/>
      </c>
      <c r="G23" s="160" t="str">
        <f t="shared" si="4"/>
        <v/>
      </c>
      <c r="H23" s="160"/>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98"/>
      <c r="AN23" s="229"/>
      <c r="AO23" s="229"/>
      <c r="AP23" s="229"/>
      <c r="AQ23" s="229"/>
      <c r="AR23" s="229"/>
      <c r="AS23" s="229"/>
      <c r="AT23" s="229"/>
      <c r="AU23" s="229"/>
      <c r="AV23" s="229"/>
      <c r="AW23" s="221" t="str">
        <f t="shared" si="5"/>
        <v/>
      </c>
      <c r="AX23" s="221" t="str">
        <f t="shared" si="13"/>
        <v/>
      </c>
      <c r="AY23" s="221">
        <v>6</v>
      </c>
      <c r="AZ23" s="221" t="str">
        <f>'RINCIAN PROG TAHUNAN'!Q21</f>
        <v/>
      </c>
      <c r="BA23" s="221" t="str">
        <f>'RINCIAN PROG TAHUNAN'!R21</f>
        <v/>
      </c>
      <c r="BB23" s="222" t="str">
        <f>'RINCIAN PROG TAHUNAN'!S21</f>
        <v/>
      </c>
      <c r="BC23" s="221" t="str">
        <f>'RINCIAN PROG TAHUNAN'!T21</f>
        <v/>
      </c>
      <c r="BD23" s="222" t="str">
        <f>'RINCIAN PROG TAHUNAN'!U21</f>
        <v/>
      </c>
      <c r="BE23" s="221" t="str">
        <f>'RINCIAN PROG TAHUNAN'!V21</f>
        <v/>
      </c>
      <c r="BG23" s="221" t="str">
        <f t="shared" si="6"/>
        <v/>
      </c>
      <c r="BH23" s="221">
        <f t="shared" si="14"/>
        <v>6.0006000000000004</v>
      </c>
      <c r="BJ23" s="221">
        <f>'RINCIAN PROG TAHUNAN'!Y21</f>
        <v>6</v>
      </c>
      <c r="BK23" s="222" t="str">
        <f>'RINCIAN PROG TAHUNAN'!Z21</f>
        <v>3.6</v>
      </c>
      <c r="BL23" s="222" t="str">
        <f>'RINCIAN PROG TAHUNAN'!AA21</f>
        <v>memahami perencanaan usaha pengolahan makanan fungsional meliputi ide dan peluang usaha, sumber daya, administrasi, dan pemasaran</v>
      </c>
      <c r="BM23" s="221" t="str">
        <f>'RINCIAN PROG TAHUNAN'!AB21</f>
        <v>4.6</v>
      </c>
      <c r="BN23" s="222" t="str">
        <f>'RINCIAN PROG TAHUNAN'!AC21</f>
        <v>menyusun perencanaan usaha pengolahan makanan fungsional meliputi ide dan peluang usaha, sumber daya, administrasi, dan pemasaran</v>
      </c>
      <c r="BO23" s="221">
        <f>'RINCIAN PROG TAHUNAN'!AD21</f>
        <v>0</v>
      </c>
      <c r="BP23" s="221" t="str">
        <f t="shared" si="7"/>
        <v/>
      </c>
      <c r="BQ23" s="222" t="str">
        <f t="shared" si="8"/>
        <v/>
      </c>
      <c r="BR23" s="222" t="str">
        <f t="shared" si="9"/>
        <v/>
      </c>
      <c r="BS23" s="221" t="str">
        <f t="shared" si="10"/>
        <v/>
      </c>
      <c r="BT23" s="222" t="str">
        <f t="shared" si="11"/>
        <v/>
      </c>
      <c r="BU23" s="221" t="str">
        <f t="shared" si="12"/>
        <v/>
      </c>
      <c r="BV23" s="221" t="str">
        <f t="shared" si="15"/>
        <v/>
      </c>
      <c r="BW23" s="221" t="str">
        <f t="shared" si="16"/>
        <v/>
      </c>
      <c r="BX23" s="222" t="str">
        <f t="shared" si="17"/>
        <v/>
      </c>
      <c r="BY23" s="221" t="str">
        <f t="shared" si="18"/>
        <v/>
      </c>
      <c r="BZ23" s="222" t="str">
        <f t="shared" si="19"/>
        <v/>
      </c>
      <c r="CA23" s="221" t="str">
        <f t="shared" si="20"/>
        <v/>
      </c>
      <c r="CB23" s="227"/>
      <c r="CC23" s="227"/>
      <c r="CD23" s="227"/>
      <c r="CE23" s="227"/>
      <c r="CF23" s="227"/>
      <c r="CG23" s="227"/>
      <c r="CH23" s="227"/>
      <c r="CI23" s="227"/>
      <c r="CJ23" s="227"/>
      <c r="CK23" s="227"/>
      <c r="CL23" s="227"/>
      <c r="CM23" s="227"/>
      <c r="CN23" s="227"/>
      <c r="CO23" s="227"/>
    </row>
    <row r="24" spans="2:93" ht="66.75" customHeight="1" x14ac:dyDescent="0.2">
      <c r="B24" s="204" t="str">
        <f t="shared" si="21"/>
        <v/>
      </c>
      <c r="C24" s="204" t="str">
        <f t="shared" si="0"/>
        <v/>
      </c>
      <c r="D24" s="205" t="str">
        <f t="shared" si="1"/>
        <v/>
      </c>
      <c r="E24" s="204" t="str">
        <f t="shared" si="2"/>
        <v/>
      </c>
      <c r="F24" s="205" t="str">
        <f t="shared" si="3"/>
        <v/>
      </c>
      <c r="G24" s="160" t="str">
        <f t="shared" si="4"/>
        <v/>
      </c>
      <c r="H24" s="160"/>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98"/>
      <c r="AN24" s="229"/>
      <c r="AO24" s="229"/>
      <c r="AP24" s="229"/>
      <c r="AQ24" s="229"/>
      <c r="AR24" s="229"/>
      <c r="AS24" s="229"/>
      <c r="AT24" s="229"/>
      <c r="AU24" s="229"/>
      <c r="AV24" s="229"/>
      <c r="AW24" s="221" t="str">
        <f t="shared" si="5"/>
        <v/>
      </c>
      <c r="AX24" s="221" t="str">
        <f t="shared" si="13"/>
        <v/>
      </c>
      <c r="AY24" s="221">
        <v>7</v>
      </c>
      <c r="AZ24" s="221" t="str">
        <f>'RINCIAN PROG TAHUNAN'!Q22</f>
        <v/>
      </c>
      <c r="BA24" s="221" t="str">
        <f>'RINCIAN PROG TAHUNAN'!R22</f>
        <v/>
      </c>
      <c r="BB24" s="222" t="str">
        <f>'RINCIAN PROG TAHUNAN'!S22</f>
        <v/>
      </c>
      <c r="BC24" s="221" t="str">
        <f>'RINCIAN PROG TAHUNAN'!T22</f>
        <v/>
      </c>
      <c r="BD24" s="222" t="str">
        <f>'RINCIAN PROG TAHUNAN'!U22</f>
        <v/>
      </c>
      <c r="BE24" s="221" t="str">
        <f>'RINCIAN PROG TAHUNAN'!V22</f>
        <v/>
      </c>
      <c r="BG24" s="221" t="str">
        <f t="shared" si="6"/>
        <v/>
      </c>
      <c r="BH24" s="221" t="str">
        <f t="shared" si="14"/>
        <v/>
      </c>
      <c r="BJ24" s="221" t="str">
        <f>'RINCIAN PROG TAHUNAN'!Y22</f>
        <v/>
      </c>
      <c r="BK24" s="222" t="str">
        <f>'RINCIAN PROG TAHUNAN'!Z22</f>
        <v/>
      </c>
      <c r="BL24" s="222" t="str">
        <f>'RINCIAN PROG TAHUNAN'!AA22</f>
        <v/>
      </c>
      <c r="BM24" s="221" t="str">
        <f>'RINCIAN PROG TAHUNAN'!AB22</f>
        <v/>
      </c>
      <c r="BN24" s="222" t="str">
        <f>'RINCIAN PROG TAHUNAN'!AC22</f>
        <v/>
      </c>
      <c r="BO24" s="221" t="str">
        <f>'RINCIAN PROG TAHUNAN'!AD22</f>
        <v/>
      </c>
      <c r="BP24" s="221" t="str">
        <f t="shared" si="7"/>
        <v/>
      </c>
      <c r="BQ24" s="222" t="str">
        <f t="shared" si="8"/>
        <v/>
      </c>
      <c r="BR24" s="222" t="str">
        <f t="shared" si="9"/>
        <v/>
      </c>
      <c r="BS24" s="221" t="str">
        <f t="shared" si="10"/>
        <v/>
      </c>
      <c r="BT24" s="222" t="str">
        <f t="shared" si="11"/>
        <v/>
      </c>
      <c r="BU24" s="221" t="str">
        <f t="shared" si="12"/>
        <v/>
      </c>
      <c r="BV24" s="221" t="str">
        <f t="shared" si="15"/>
        <v/>
      </c>
      <c r="BW24" s="221" t="str">
        <f t="shared" si="16"/>
        <v/>
      </c>
      <c r="BX24" s="222" t="str">
        <f t="shared" si="17"/>
        <v/>
      </c>
      <c r="BY24" s="221" t="str">
        <f t="shared" si="18"/>
        <v/>
      </c>
      <c r="BZ24" s="222" t="str">
        <f t="shared" si="19"/>
        <v/>
      </c>
      <c r="CA24" s="221" t="str">
        <f t="shared" si="20"/>
        <v/>
      </c>
      <c r="CB24" s="227"/>
      <c r="CC24" s="227"/>
      <c r="CD24" s="227"/>
      <c r="CE24" s="227"/>
      <c r="CF24" s="227"/>
      <c r="CG24" s="227"/>
      <c r="CH24" s="227"/>
      <c r="CI24" s="227"/>
      <c r="CJ24" s="227"/>
      <c r="CK24" s="227"/>
      <c r="CL24" s="227"/>
      <c r="CM24" s="227"/>
      <c r="CN24" s="227"/>
      <c r="CO24" s="227"/>
    </row>
    <row r="25" spans="2:93" ht="66.75" customHeight="1" x14ac:dyDescent="0.2">
      <c r="B25" s="204" t="str">
        <f t="shared" si="21"/>
        <v/>
      </c>
      <c r="C25" s="204" t="str">
        <f t="shared" si="0"/>
        <v/>
      </c>
      <c r="D25" s="205" t="str">
        <f t="shared" si="1"/>
        <v/>
      </c>
      <c r="E25" s="204" t="str">
        <f t="shared" si="2"/>
        <v/>
      </c>
      <c r="F25" s="205" t="str">
        <f t="shared" si="3"/>
        <v/>
      </c>
      <c r="G25" s="160" t="str">
        <f t="shared" si="4"/>
        <v/>
      </c>
      <c r="H25" s="160"/>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98"/>
      <c r="AN25" s="229"/>
      <c r="AO25" s="229"/>
      <c r="AP25" s="229"/>
      <c r="AQ25" s="229"/>
      <c r="AR25" s="229"/>
      <c r="AS25" s="229"/>
      <c r="AT25" s="229"/>
      <c r="AU25" s="229"/>
      <c r="AV25" s="229"/>
      <c r="AW25" s="221" t="str">
        <f t="shared" si="5"/>
        <v/>
      </c>
      <c r="AX25" s="221" t="str">
        <f t="shared" si="13"/>
        <v/>
      </c>
      <c r="AY25" s="221">
        <v>8</v>
      </c>
      <c r="AZ25" s="221" t="str">
        <f>'RINCIAN PROG TAHUNAN'!Q23</f>
        <v/>
      </c>
      <c r="BA25" s="221" t="str">
        <f>'RINCIAN PROG TAHUNAN'!R23</f>
        <v/>
      </c>
      <c r="BB25" s="222" t="str">
        <f>'RINCIAN PROG TAHUNAN'!S23</f>
        <v/>
      </c>
      <c r="BC25" s="221" t="str">
        <f>'RINCIAN PROG TAHUNAN'!T23</f>
        <v/>
      </c>
      <c r="BD25" s="222" t="str">
        <f>'RINCIAN PROG TAHUNAN'!U23</f>
        <v/>
      </c>
      <c r="BE25" s="221" t="str">
        <f>'RINCIAN PROG TAHUNAN'!V23</f>
        <v/>
      </c>
      <c r="BG25" s="221" t="str">
        <f t="shared" si="6"/>
        <v/>
      </c>
      <c r="BH25" s="221" t="str">
        <f t="shared" si="14"/>
        <v/>
      </c>
      <c r="BJ25" s="221" t="str">
        <f>'RINCIAN PROG TAHUNAN'!Y23</f>
        <v/>
      </c>
      <c r="BK25" s="222" t="str">
        <f>'RINCIAN PROG TAHUNAN'!Z23</f>
        <v/>
      </c>
      <c r="BL25" s="222" t="str">
        <f>'RINCIAN PROG TAHUNAN'!AA23</f>
        <v/>
      </c>
      <c r="BM25" s="221" t="str">
        <f>'RINCIAN PROG TAHUNAN'!AB23</f>
        <v/>
      </c>
      <c r="BN25" s="222" t="str">
        <f>'RINCIAN PROG TAHUNAN'!AC23</f>
        <v/>
      </c>
      <c r="BO25" s="221" t="str">
        <f>'RINCIAN PROG TAHUNAN'!AD23</f>
        <v/>
      </c>
      <c r="BP25" s="221" t="str">
        <f t="shared" si="7"/>
        <v/>
      </c>
      <c r="BQ25" s="222" t="str">
        <f t="shared" si="8"/>
        <v/>
      </c>
      <c r="BR25" s="222" t="str">
        <f t="shared" si="9"/>
        <v/>
      </c>
      <c r="BS25" s="221" t="str">
        <f t="shared" si="10"/>
        <v/>
      </c>
      <c r="BT25" s="222" t="str">
        <f t="shared" si="11"/>
        <v/>
      </c>
      <c r="BU25" s="221" t="str">
        <f t="shared" si="12"/>
        <v/>
      </c>
      <c r="BV25" s="221" t="str">
        <f t="shared" si="15"/>
        <v/>
      </c>
      <c r="BW25" s="221" t="str">
        <f t="shared" si="16"/>
        <v/>
      </c>
      <c r="BX25" s="222" t="str">
        <f t="shared" si="17"/>
        <v/>
      </c>
      <c r="BY25" s="221" t="str">
        <f t="shared" si="18"/>
        <v/>
      </c>
      <c r="BZ25" s="222" t="str">
        <f t="shared" si="19"/>
        <v/>
      </c>
      <c r="CA25" s="221" t="str">
        <f t="shared" si="20"/>
        <v/>
      </c>
      <c r="CB25" s="227"/>
      <c r="CC25" s="227"/>
      <c r="CD25" s="227"/>
      <c r="CE25" s="227"/>
      <c r="CF25" s="227"/>
      <c r="CG25" s="227"/>
      <c r="CH25" s="227"/>
      <c r="CI25" s="227"/>
      <c r="CJ25" s="227"/>
      <c r="CK25" s="227"/>
      <c r="CL25" s="227"/>
      <c r="CM25" s="227"/>
      <c r="CN25" s="227"/>
      <c r="CO25" s="227"/>
    </row>
    <row r="26" spans="2:93" ht="66.75" customHeight="1" x14ac:dyDescent="0.2">
      <c r="B26" s="204" t="str">
        <f t="shared" si="21"/>
        <v/>
      </c>
      <c r="C26" s="204" t="str">
        <f t="shared" si="0"/>
        <v/>
      </c>
      <c r="D26" s="205" t="str">
        <f t="shared" si="1"/>
        <v/>
      </c>
      <c r="E26" s="204" t="str">
        <f t="shared" si="2"/>
        <v/>
      </c>
      <c r="F26" s="205" t="str">
        <f t="shared" si="3"/>
        <v/>
      </c>
      <c r="G26" s="160" t="str">
        <f t="shared" si="4"/>
        <v/>
      </c>
      <c r="H26" s="160"/>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98"/>
      <c r="AN26" s="229"/>
      <c r="AO26" s="229"/>
      <c r="AP26" s="229"/>
      <c r="AQ26" s="229"/>
      <c r="AR26" s="229"/>
      <c r="AS26" s="229"/>
      <c r="AT26" s="229"/>
      <c r="AU26" s="229"/>
      <c r="AV26" s="229"/>
      <c r="AW26" s="221" t="str">
        <f t="shared" si="5"/>
        <v/>
      </c>
      <c r="AX26" s="221" t="str">
        <f t="shared" si="13"/>
        <v/>
      </c>
      <c r="AY26" s="221">
        <v>9</v>
      </c>
      <c r="AZ26" s="221" t="str">
        <f>'RINCIAN PROG TAHUNAN'!Q24</f>
        <v/>
      </c>
      <c r="BA26" s="221" t="str">
        <f>'RINCIAN PROG TAHUNAN'!R24</f>
        <v/>
      </c>
      <c r="BB26" s="222" t="str">
        <f>'RINCIAN PROG TAHUNAN'!S24</f>
        <v/>
      </c>
      <c r="BC26" s="221" t="str">
        <f>'RINCIAN PROG TAHUNAN'!T24</f>
        <v/>
      </c>
      <c r="BD26" s="222" t="str">
        <f>'RINCIAN PROG TAHUNAN'!U24</f>
        <v/>
      </c>
      <c r="BE26" s="221" t="str">
        <f>'RINCIAN PROG TAHUNAN'!V24</f>
        <v/>
      </c>
      <c r="BG26" s="221" t="str">
        <f t="shared" si="6"/>
        <v/>
      </c>
      <c r="BH26" s="221" t="str">
        <f t="shared" si="14"/>
        <v/>
      </c>
      <c r="BJ26" s="221" t="str">
        <f>'RINCIAN PROG TAHUNAN'!Y24</f>
        <v/>
      </c>
      <c r="BK26" s="222" t="str">
        <f>'RINCIAN PROG TAHUNAN'!Z24</f>
        <v/>
      </c>
      <c r="BL26" s="222" t="str">
        <f>'RINCIAN PROG TAHUNAN'!AA24</f>
        <v/>
      </c>
      <c r="BM26" s="221" t="str">
        <f>'RINCIAN PROG TAHUNAN'!AB24</f>
        <v/>
      </c>
      <c r="BN26" s="222" t="str">
        <f>'RINCIAN PROG TAHUNAN'!AC24</f>
        <v/>
      </c>
      <c r="BO26" s="221" t="str">
        <f>'RINCIAN PROG TAHUNAN'!AD24</f>
        <v/>
      </c>
      <c r="BP26" s="221" t="str">
        <f t="shared" si="7"/>
        <v/>
      </c>
      <c r="BQ26" s="222" t="str">
        <f t="shared" si="8"/>
        <v/>
      </c>
      <c r="BR26" s="222" t="str">
        <f t="shared" si="9"/>
        <v/>
      </c>
      <c r="BS26" s="221" t="str">
        <f t="shared" si="10"/>
        <v/>
      </c>
      <c r="BT26" s="222" t="str">
        <f t="shared" si="11"/>
        <v/>
      </c>
      <c r="BU26" s="221" t="str">
        <f t="shared" si="12"/>
        <v/>
      </c>
      <c r="BV26" s="221" t="str">
        <f t="shared" si="15"/>
        <v/>
      </c>
      <c r="BW26" s="221" t="str">
        <f t="shared" si="16"/>
        <v/>
      </c>
      <c r="BX26" s="222" t="str">
        <f t="shared" si="17"/>
        <v/>
      </c>
      <c r="BY26" s="221" t="str">
        <f t="shared" si="18"/>
        <v/>
      </c>
      <c r="BZ26" s="222" t="str">
        <f t="shared" si="19"/>
        <v/>
      </c>
      <c r="CA26" s="221" t="str">
        <f t="shared" si="20"/>
        <v/>
      </c>
      <c r="CB26" s="227"/>
      <c r="CC26" s="227"/>
      <c r="CD26" s="227"/>
      <c r="CE26" s="227"/>
      <c r="CF26" s="227"/>
      <c r="CG26" s="227"/>
      <c r="CH26" s="227"/>
      <c r="CI26" s="227"/>
      <c r="CJ26" s="227"/>
      <c r="CK26" s="227"/>
      <c r="CL26" s="227"/>
      <c r="CM26" s="227"/>
      <c r="CN26" s="227"/>
      <c r="CO26" s="227"/>
    </row>
    <row r="27" spans="2:93" ht="66.75" customHeight="1" x14ac:dyDescent="0.2">
      <c r="B27" s="204" t="str">
        <f t="shared" si="21"/>
        <v/>
      </c>
      <c r="C27" s="204" t="str">
        <f t="shared" si="0"/>
        <v/>
      </c>
      <c r="D27" s="205" t="str">
        <f t="shared" si="1"/>
        <v/>
      </c>
      <c r="E27" s="204" t="str">
        <f t="shared" si="2"/>
        <v/>
      </c>
      <c r="F27" s="205" t="str">
        <f t="shared" si="3"/>
        <v/>
      </c>
      <c r="G27" s="160" t="str">
        <f t="shared" si="4"/>
        <v/>
      </c>
      <c r="H27" s="160"/>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98"/>
      <c r="AN27" s="229"/>
      <c r="AO27" s="229"/>
      <c r="AP27" s="229"/>
      <c r="AQ27" s="229"/>
      <c r="AR27" s="229"/>
      <c r="AS27" s="229"/>
      <c r="AT27" s="229"/>
      <c r="AU27" s="229"/>
      <c r="AV27" s="229"/>
      <c r="AW27" s="221" t="str">
        <f t="shared" si="5"/>
        <v/>
      </c>
      <c r="AX27" s="221" t="str">
        <f t="shared" si="13"/>
        <v/>
      </c>
      <c r="AY27" s="221">
        <v>10</v>
      </c>
      <c r="AZ27" s="221" t="str">
        <f>'RINCIAN PROG TAHUNAN'!Q25</f>
        <v/>
      </c>
      <c r="BA27" s="221" t="str">
        <f>'RINCIAN PROG TAHUNAN'!R25</f>
        <v/>
      </c>
      <c r="BB27" s="222" t="str">
        <f>'RINCIAN PROG TAHUNAN'!S25</f>
        <v/>
      </c>
      <c r="BC27" s="221" t="str">
        <f>'RINCIAN PROG TAHUNAN'!T25</f>
        <v/>
      </c>
      <c r="BD27" s="222" t="str">
        <f>'RINCIAN PROG TAHUNAN'!U25</f>
        <v/>
      </c>
      <c r="BE27" s="221" t="str">
        <f>'RINCIAN PROG TAHUNAN'!V25</f>
        <v/>
      </c>
      <c r="BG27" s="221" t="str">
        <f t="shared" si="6"/>
        <v/>
      </c>
      <c r="BH27" s="221" t="str">
        <f t="shared" si="14"/>
        <v/>
      </c>
      <c r="BJ27" s="221" t="str">
        <f>'RINCIAN PROG TAHUNAN'!Y25</f>
        <v/>
      </c>
      <c r="BK27" s="222" t="str">
        <f>'RINCIAN PROG TAHUNAN'!Z25</f>
        <v/>
      </c>
      <c r="BL27" s="222" t="str">
        <f>'RINCIAN PROG TAHUNAN'!AA25</f>
        <v/>
      </c>
      <c r="BM27" s="221" t="str">
        <f>'RINCIAN PROG TAHUNAN'!AB25</f>
        <v/>
      </c>
      <c r="BN27" s="222" t="str">
        <f>'RINCIAN PROG TAHUNAN'!AC25</f>
        <v/>
      </c>
      <c r="BO27" s="221" t="str">
        <f>'RINCIAN PROG TAHUNAN'!AD25</f>
        <v/>
      </c>
      <c r="BP27" s="221" t="str">
        <f t="shared" si="7"/>
        <v/>
      </c>
      <c r="BQ27" s="222" t="str">
        <f t="shared" si="8"/>
        <v/>
      </c>
      <c r="BR27" s="222" t="str">
        <f t="shared" si="9"/>
        <v/>
      </c>
      <c r="BS27" s="221" t="str">
        <f t="shared" si="10"/>
        <v/>
      </c>
      <c r="BT27" s="222" t="str">
        <f t="shared" si="11"/>
        <v/>
      </c>
      <c r="BU27" s="221" t="str">
        <f t="shared" si="12"/>
        <v/>
      </c>
      <c r="BV27" s="221" t="str">
        <f t="shared" si="15"/>
        <v/>
      </c>
      <c r="BW27" s="221" t="str">
        <f t="shared" si="16"/>
        <v/>
      </c>
      <c r="BX27" s="222" t="str">
        <f t="shared" si="17"/>
        <v/>
      </c>
      <c r="BY27" s="221" t="str">
        <f t="shared" si="18"/>
        <v/>
      </c>
      <c r="BZ27" s="222" t="str">
        <f t="shared" si="19"/>
        <v/>
      </c>
      <c r="CA27" s="221" t="str">
        <f t="shared" si="20"/>
        <v/>
      </c>
      <c r="CB27" s="227"/>
      <c r="CC27" s="227"/>
      <c r="CD27" s="227"/>
      <c r="CE27" s="227"/>
      <c r="CF27" s="227"/>
      <c r="CG27" s="227"/>
      <c r="CH27" s="227"/>
      <c r="CI27" s="227"/>
      <c r="CJ27" s="227"/>
      <c r="CK27" s="227"/>
      <c r="CL27" s="227"/>
      <c r="CM27" s="227"/>
      <c r="CN27" s="227"/>
      <c r="CO27" s="227"/>
    </row>
    <row r="28" spans="2:93" ht="66.75" customHeight="1" x14ac:dyDescent="0.2">
      <c r="B28" s="204" t="str">
        <f t="shared" si="21"/>
        <v/>
      </c>
      <c r="C28" s="204" t="str">
        <f t="shared" si="0"/>
        <v/>
      </c>
      <c r="D28" s="205" t="str">
        <f t="shared" si="1"/>
        <v/>
      </c>
      <c r="E28" s="204" t="str">
        <f t="shared" si="2"/>
        <v/>
      </c>
      <c r="F28" s="205" t="str">
        <f t="shared" si="3"/>
        <v/>
      </c>
      <c r="G28" s="160" t="str">
        <f t="shared" si="4"/>
        <v/>
      </c>
      <c r="H28" s="160"/>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98"/>
      <c r="AN28" s="229"/>
      <c r="AO28" s="229"/>
      <c r="AP28" s="229"/>
      <c r="AQ28" s="229"/>
      <c r="AR28" s="229"/>
      <c r="AS28" s="229"/>
      <c r="AT28" s="229"/>
      <c r="AU28" s="229"/>
      <c r="AV28" s="229"/>
      <c r="AW28" s="221" t="str">
        <f t="shared" si="5"/>
        <v/>
      </c>
      <c r="AX28" s="221" t="str">
        <f t="shared" si="13"/>
        <v/>
      </c>
      <c r="AY28" s="221">
        <v>11</v>
      </c>
      <c r="AZ28" s="221" t="str">
        <f>'RINCIAN PROG TAHUNAN'!Q26</f>
        <v/>
      </c>
      <c r="BA28" s="221" t="str">
        <f>'RINCIAN PROG TAHUNAN'!R26</f>
        <v/>
      </c>
      <c r="BB28" s="222" t="str">
        <f>'RINCIAN PROG TAHUNAN'!S26</f>
        <v/>
      </c>
      <c r="BC28" s="221" t="str">
        <f>'RINCIAN PROG TAHUNAN'!T26</f>
        <v/>
      </c>
      <c r="BD28" s="222" t="str">
        <f>'RINCIAN PROG TAHUNAN'!U26</f>
        <v/>
      </c>
      <c r="BE28" s="221" t="str">
        <f>'RINCIAN PROG TAHUNAN'!V26</f>
        <v/>
      </c>
      <c r="BG28" s="221" t="str">
        <f t="shared" si="6"/>
        <v/>
      </c>
      <c r="BH28" s="221" t="str">
        <f t="shared" si="14"/>
        <v/>
      </c>
      <c r="BJ28" s="221" t="str">
        <f>'RINCIAN PROG TAHUNAN'!Y26</f>
        <v/>
      </c>
      <c r="BK28" s="222" t="str">
        <f>'RINCIAN PROG TAHUNAN'!Z26</f>
        <v/>
      </c>
      <c r="BL28" s="222" t="str">
        <f>'RINCIAN PROG TAHUNAN'!AA26</f>
        <v/>
      </c>
      <c r="BM28" s="221" t="str">
        <f>'RINCIAN PROG TAHUNAN'!AB26</f>
        <v/>
      </c>
      <c r="BN28" s="222" t="str">
        <f>'RINCIAN PROG TAHUNAN'!AC26</f>
        <v/>
      </c>
      <c r="BO28" s="221" t="str">
        <f>'RINCIAN PROG TAHUNAN'!AD26</f>
        <v/>
      </c>
      <c r="BP28" s="221" t="str">
        <f t="shared" si="7"/>
        <v/>
      </c>
      <c r="BQ28" s="222" t="str">
        <f t="shared" si="8"/>
        <v/>
      </c>
      <c r="BR28" s="222" t="str">
        <f t="shared" si="9"/>
        <v/>
      </c>
      <c r="BS28" s="221" t="str">
        <f t="shared" si="10"/>
        <v/>
      </c>
      <c r="BT28" s="222" t="str">
        <f t="shared" si="11"/>
        <v/>
      </c>
      <c r="BU28" s="221" t="str">
        <f t="shared" si="12"/>
        <v/>
      </c>
      <c r="BV28" s="221" t="str">
        <f t="shared" si="15"/>
        <v/>
      </c>
      <c r="BW28" s="221" t="str">
        <f t="shared" si="16"/>
        <v/>
      </c>
      <c r="BX28" s="222" t="str">
        <f t="shared" si="17"/>
        <v/>
      </c>
      <c r="BY28" s="221" t="str">
        <f t="shared" si="18"/>
        <v/>
      </c>
      <c r="BZ28" s="222" t="str">
        <f t="shared" si="19"/>
        <v/>
      </c>
      <c r="CA28" s="221" t="str">
        <f t="shared" si="20"/>
        <v/>
      </c>
      <c r="CB28" s="227"/>
      <c r="CC28" s="227"/>
      <c r="CD28" s="227"/>
      <c r="CE28" s="227"/>
      <c r="CF28" s="227"/>
      <c r="CG28" s="227"/>
      <c r="CH28" s="227"/>
      <c r="CI28" s="227"/>
      <c r="CJ28" s="227"/>
      <c r="CK28" s="227"/>
      <c r="CL28" s="227"/>
      <c r="CM28" s="227"/>
      <c r="CN28" s="227"/>
      <c r="CO28" s="227"/>
    </row>
    <row r="29" spans="2:93" ht="66.75" customHeight="1" x14ac:dyDescent="0.2">
      <c r="B29" s="204" t="str">
        <f t="shared" si="21"/>
        <v/>
      </c>
      <c r="C29" s="204" t="str">
        <f t="shared" si="0"/>
        <v/>
      </c>
      <c r="D29" s="205" t="str">
        <f t="shared" si="1"/>
        <v/>
      </c>
      <c r="E29" s="204" t="str">
        <f t="shared" si="2"/>
        <v/>
      </c>
      <c r="F29" s="205" t="str">
        <f t="shared" si="3"/>
        <v/>
      </c>
      <c r="G29" s="160" t="str">
        <f t="shared" si="4"/>
        <v/>
      </c>
      <c r="H29" s="160"/>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98"/>
      <c r="AN29" s="229"/>
      <c r="AO29" s="229"/>
      <c r="AP29" s="229"/>
      <c r="AQ29" s="229"/>
      <c r="AR29" s="229"/>
      <c r="AS29" s="229"/>
      <c r="AT29" s="229"/>
      <c r="AU29" s="229"/>
      <c r="AV29" s="229"/>
      <c r="AW29" s="221" t="str">
        <f>IFERROR(SMALL($AX$18:$AX$32,ROW(13:13)),"")</f>
        <v/>
      </c>
      <c r="AX29" s="221" t="str">
        <f t="shared" si="13"/>
        <v/>
      </c>
      <c r="AY29" s="221">
        <v>12</v>
      </c>
      <c r="AZ29" s="221" t="str">
        <f>'RINCIAN PROG TAHUNAN'!Q27</f>
        <v/>
      </c>
      <c r="BA29" s="221" t="str">
        <f>'RINCIAN PROG TAHUNAN'!R27</f>
        <v/>
      </c>
      <c r="BB29" s="222" t="str">
        <f>'RINCIAN PROG TAHUNAN'!S27</f>
        <v/>
      </c>
      <c r="BC29" s="221" t="str">
        <f>'RINCIAN PROG TAHUNAN'!T27</f>
        <v/>
      </c>
      <c r="BD29" s="222" t="str">
        <f>'RINCIAN PROG TAHUNAN'!U27</f>
        <v/>
      </c>
      <c r="BE29" s="221" t="str">
        <f>'RINCIAN PROG TAHUNAN'!V27</f>
        <v/>
      </c>
      <c r="BG29" s="221" t="str">
        <f>IFERROR(SMALL($BH$18:$BH$32,ROW(13:13)),"")</f>
        <v/>
      </c>
      <c r="BH29" s="221" t="str">
        <f t="shared" si="14"/>
        <v/>
      </c>
      <c r="BJ29" s="221" t="str">
        <f>'RINCIAN PROG TAHUNAN'!Y27</f>
        <v/>
      </c>
      <c r="BK29" s="222" t="str">
        <f>'RINCIAN PROG TAHUNAN'!Z27</f>
        <v/>
      </c>
      <c r="BL29" s="222" t="str">
        <f>'RINCIAN PROG TAHUNAN'!AA27</f>
        <v/>
      </c>
      <c r="BM29" s="221" t="str">
        <f>'RINCIAN PROG TAHUNAN'!AB27</f>
        <v/>
      </c>
      <c r="BN29" s="222" t="str">
        <f>'RINCIAN PROG TAHUNAN'!AC27</f>
        <v/>
      </c>
      <c r="BO29" s="221" t="str">
        <f>'RINCIAN PROG TAHUNAN'!AD27</f>
        <v/>
      </c>
      <c r="BP29" s="221" t="str">
        <f t="shared" si="7"/>
        <v/>
      </c>
      <c r="BQ29" s="222" t="str">
        <f t="shared" si="8"/>
        <v/>
      </c>
      <c r="BR29" s="222" t="str">
        <f t="shared" si="9"/>
        <v/>
      </c>
      <c r="BS29" s="221" t="str">
        <f t="shared" si="10"/>
        <v/>
      </c>
      <c r="BT29" s="222" t="str">
        <f t="shared" si="11"/>
        <v/>
      </c>
      <c r="BU29" s="221" t="str">
        <f t="shared" si="12"/>
        <v/>
      </c>
      <c r="BV29" s="221" t="str">
        <f t="shared" si="15"/>
        <v/>
      </c>
      <c r="BW29" s="221" t="str">
        <f t="shared" si="16"/>
        <v/>
      </c>
      <c r="BX29" s="222" t="str">
        <f t="shared" si="17"/>
        <v/>
      </c>
      <c r="BY29" s="221" t="str">
        <f t="shared" si="18"/>
        <v/>
      </c>
      <c r="BZ29" s="222" t="str">
        <f t="shared" si="19"/>
        <v/>
      </c>
      <c r="CA29" s="221" t="str">
        <f t="shared" si="20"/>
        <v/>
      </c>
      <c r="CB29" s="227"/>
      <c r="CC29" s="227"/>
      <c r="CD29" s="227"/>
      <c r="CE29" s="227"/>
      <c r="CF29" s="227"/>
      <c r="CG29" s="227"/>
      <c r="CH29" s="227"/>
      <c r="CI29" s="227"/>
      <c r="CJ29" s="227"/>
      <c r="CK29" s="227"/>
      <c r="CL29" s="227"/>
      <c r="CM29" s="227"/>
      <c r="CN29" s="227"/>
      <c r="CO29" s="227"/>
    </row>
    <row r="30" spans="2:93" ht="66.75" customHeight="1" x14ac:dyDescent="0.2">
      <c r="B30" s="204" t="str">
        <f t="shared" si="21"/>
        <v/>
      </c>
      <c r="C30" s="204" t="str">
        <f t="shared" si="0"/>
        <v/>
      </c>
      <c r="D30" s="205" t="str">
        <f t="shared" si="1"/>
        <v/>
      </c>
      <c r="E30" s="204" t="str">
        <f t="shared" si="2"/>
        <v/>
      </c>
      <c r="F30" s="205" t="str">
        <f t="shared" si="3"/>
        <v/>
      </c>
      <c r="G30" s="160" t="str">
        <f t="shared" si="4"/>
        <v/>
      </c>
      <c r="H30" s="160"/>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98"/>
      <c r="AN30" s="229"/>
      <c r="AO30" s="229"/>
      <c r="AP30" s="229"/>
      <c r="AQ30" s="229"/>
      <c r="AR30" s="229"/>
      <c r="AS30" s="229"/>
      <c r="AT30" s="229"/>
      <c r="AU30" s="229"/>
      <c r="AV30" s="229"/>
      <c r="AW30" s="221" t="str">
        <f>IFERROR(SMALL($AX$18:$AX$32,ROW(14:14)),"")</f>
        <v/>
      </c>
      <c r="AX30" s="221" t="str">
        <f t="shared" si="13"/>
        <v/>
      </c>
      <c r="AY30" s="221">
        <v>13</v>
      </c>
      <c r="AZ30" s="221" t="str">
        <f>'RINCIAN PROG TAHUNAN'!Q28</f>
        <v/>
      </c>
      <c r="BA30" s="221" t="str">
        <f>'RINCIAN PROG TAHUNAN'!R28</f>
        <v/>
      </c>
      <c r="BB30" s="222" t="str">
        <f>'RINCIAN PROG TAHUNAN'!S28</f>
        <v/>
      </c>
      <c r="BC30" s="221" t="str">
        <f>'RINCIAN PROG TAHUNAN'!T28</f>
        <v/>
      </c>
      <c r="BD30" s="222" t="str">
        <f>'RINCIAN PROG TAHUNAN'!U28</f>
        <v/>
      </c>
      <c r="BE30" s="221" t="str">
        <f>'RINCIAN PROG TAHUNAN'!V28</f>
        <v/>
      </c>
      <c r="BG30" s="221" t="str">
        <f>IFERROR(SMALL($BH$18:$BH$32,ROW(14:14)),"")</f>
        <v/>
      </c>
      <c r="BH30" s="221" t="str">
        <f t="shared" si="14"/>
        <v/>
      </c>
      <c r="BJ30" s="221" t="str">
        <f>'RINCIAN PROG TAHUNAN'!Y28</f>
        <v/>
      </c>
      <c r="BK30" s="222" t="str">
        <f>'RINCIAN PROG TAHUNAN'!Z28</f>
        <v/>
      </c>
      <c r="BL30" s="222" t="str">
        <f>'RINCIAN PROG TAHUNAN'!AA28</f>
        <v/>
      </c>
      <c r="BM30" s="221" t="str">
        <f>'RINCIAN PROG TAHUNAN'!AB28</f>
        <v/>
      </c>
      <c r="BN30" s="222" t="str">
        <f>'RINCIAN PROG TAHUNAN'!AC28</f>
        <v/>
      </c>
      <c r="BO30" s="221" t="str">
        <f>'RINCIAN PROG TAHUNAN'!AD28</f>
        <v/>
      </c>
      <c r="BP30" s="221" t="str">
        <f t="shared" si="7"/>
        <v/>
      </c>
      <c r="BQ30" s="222" t="str">
        <f t="shared" si="8"/>
        <v/>
      </c>
      <c r="BR30" s="222" t="str">
        <f t="shared" si="9"/>
        <v/>
      </c>
      <c r="BS30" s="221" t="str">
        <f t="shared" si="10"/>
        <v/>
      </c>
      <c r="BT30" s="222" t="str">
        <f t="shared" si="11"/>
        <v/>
      </c>
      <c r="BU30" s="221" t="str">
        <f t="shared" si="12"/>
        <v/>
      </c>
      <c r="BV30" s="221" t="str">
        <f t="shared" si="15"/>
        <v/>
      </c>
      <c r="BW30" s="221" t="str">
        <f t="shared" si="16"/>
        <v/>
      </c>
      <c r="BX30" s="222" t="str">
        <f t="shared" si="17"/>
        <v/>
      </c>
      <c r="BY30" s="221" t="str">
        <f t="shared" si="18"/>
        <v/>
      </c>
      <c r="BZ30" s="222" t="str">
        <f t="shared" si="19"/>
        <v/>
      </c>
      <c r="CA30" s="221" t="str">
        <f t="shared" si="20"/>
        <v/>
      </c>
      <c r="CB30" s="227"/>
      <c r="CC30" s="227"/>
      <c r="CD30" s="227"/>
      <c r="CE30" s="227"/>
      <c r="CF30" s="227"/>
      <c r="CG30" s="227"/>
      <c r="CH30" s="227"/>
      <c r="CI30" s="227"/>
      <c r="CJ30" s="227"/>
      <c r="CK30" s="227"/>
      <c r="CL30" s="227"/>
      <c r="CM30" s="227"/>
      <c r="CN30" s="227"/>
      <c r="CO30" s="227"/>
    </row>
    <row r="31" spans="2:93" ht="66.75" customHeight="1" x14ac:dyDescent="0.2">
      <c r="B31" s="204" t="str">
        <f t="shared" si="21"/>
        <v/>
      </c>
      <c r="C31" s="204" t="str">
        <f t="shared" si="0"/>
        <v/>
      </c>
      <c r="D31" s="205" t="str">
        <f t="shared" si="1"/>
        <v/>
      </c>
      <c r="E31" s="204" t="str">
        <f t="shared" si="2"/>
        <v/>
      </c>
      <c r="F31" s="205" t="str">
        <f t="shared" si="3"/>
        <v/>
      </c>
      <c r="G31" s="160" t="str">
        <f t="shared" si="4"/>
        <v/>
      </c>
      <c r="H31" s="160"/>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98"/>
      <c r="AN31" s="229"/>
      <c r="AO31" s="229"/>
      <c r="AP31" s="229"/>
      <c r="AQ31" s="229"/>
      <c r="AR31" s="229"/>
      <c r="AS31" s="229"/>
      <c r="AT31" s="229"/>
      <c r="AU31" s="229"/>
      <c r="AV31" s="229"/>
      <c r="AW31" s="221" t="str">
        <f>IFERROR(SMALL($AX$18:$AX$32,ROW(15:15)),"")</f>
        <v/>
      </c>
      <c r="AX31" s="221" t="str">
        <f t="shared" si="13"/>
        <v/>
      </c>
      <c r="AY31" s="221">
        <v>14</v>
      </c>
      <c r="AZ31" s="221" t="str">
        <f>'RINCIAN PROG TAHUNAN'!Q29</f>
        <v/>
      </c>
      <c r="BA31" s="221" t="str">
        <f>'RINCIAN PROG TAHUNAN'!R29</f>
        <v/>
      </c>
      <c r="BB31" s="222" t="str">
        <f>'RINCIAN PROG TAHUNAN'!S29</f>
        <v/>
      </c>
      <c r="BC31" s="221" t="str">
        <f>'RINCIAN PROG TAHUNAN'!T29</f>
        <v/>
      </c>
      <c r="BD31" s="222" t="str">
        <f>'RINCIAN PROG TAHUNAN'!U29</f>
        <v/>
      </c>
      <c r="BE31" s="221" t="str">
        <f>'RINCIAN PROG TAHUNAN'!V29</f>
        <v/>
      </c>
      <c r="BG31" s="221" t="str">
        <f>IFERROR(SMALL($BH$18:$BH$32,ROW(15:15)),"")</f>
        <v/>
      </c>
      <c r="BH31" s="221" t="str">
        <f t="shared" si="14"/>
        <v/>
      </c>
      <c r="BJ31" s="221" t="str">
        <f>'RINCIAN PROG TAHUNAN'!Y29</f>
        <v/>
      </c>
      <c r="BK31" s="222" t="str">
        <f>'RINCIAN PROG TAHUNAN'!Z29</f>
        <v/>
      </c>
      <c r="BL31" s="222" t="str">
        <f>'RINCIAN PROG TAHUNAN'!AA29</f>
        <v/>
      </c>
      <c r="BM31" s="221" t="str">
        <f>'RINCIAN PROG TAHUNAN'!AB29</f>
        <v/>
      </c>
      <c r="BN31" s="222" t="str">
        <f>'RINCIAN PROG TAHUNAN'!AC29</f>
        <v/>
      </c>
      <c r="BO31" s="221" t="str">
        <f>'RINCIAN PROG TAHUNAN'!AD29</f>
        <v/>
      </c>
      <c r="BP31" s="221" t="str">
        <f t="shared" si="7"/>
        <v/>
      </c>
      <c r="BQ31" s="222" t="str">
        <f t="shared" si="8"/>
        <v/>
      </c>
      <c r="BR31" s="222" t="str">
        <f t="shared" si="9"/>
        <v/>
      </c>
      <c r="BS31" s="221" t="str">
        <f t="shared" si="10"/>
        <v/>
      </c>
      <c r="BT31" s="222" t="str">
        <f t="shared" si="11"/>
        <v/>
      </c>
      <c r="BU31" s="221" t="str">
        <f t="shared" si="12"/>
        <v/>
      </c>
      <c r="BV31" s="221" t="str">
        <f t="shared" si="15"/>
        <v/>
      </c>
      <c r="BW31" s="221" t="str">
        <f t="shared" si="16"/>
        <v/>
      </c>
      <c r="BX31" s="222" t="str">
        <f t="shared" si="17"/>
        <v/>
      </c>
      <c r="BY31" s="221" t="str">
        <f t="shared" si="18"/>
        <v/>
      </c>
      <c r="BZ31" s="222" t="str">
        <f t="shared" si="19"/>
        <v/>
      </c>
      <c r="CA31" s="221" t="str">
        <f t="shared" si="20"/>
        <v/>
      </c>
      <c r="CB31" s="227"/>
      <c r="CC31" s="227"/>
      <c r="CD31" s="227"/>
      <c r="CE31" s="227"/>
      <c r="CF31" s="227"/>
      <c r="CG31" s="227"/>
      <c r="CH31" s="227"/>
      <c r="CI31" s="227"/>
      <c r="CJ31" s="227"/>
      <c r="CK31" s="227"/>
      <c r="CL31" s="227"/>
      <c r="CM31" s="227"/>
      <c r="CN31" s="227"/>
      <c r="CO31" s="227"/>
    </row>
    <row r="32" spans="2:93" ht="66.75" customHeight="1" x14ac:dyDescent="0.2">
      <c r="B32" s="213" t="str">
        <f t="shared" si="21"/>
        <v/>
      </c>
      <c r="C32" s="204" t="str">
        <f t="shared" si="0"/>
        <v/>
      </c>
      <c r="D32" s="205" t="str">
        <f t="shared" si="1"/>
        <v/>
      </c>
      <c r="E32" s="204" t="str">
        <f t="shared" si="2"/>
        <v/>
      </c>
      <c r="F32" s="205" t="str">
        <f t="shared" si="3"/>
        <v/>
      </c>
      <c r="G32" s="214" t="str">
        <f t="shared" si="4"/>
        <v/>
      </c>
      <c r="H32" s="214"/>
      <c r="I32" s="215"/>
      <c r="J32" s="215"/>
      <c r="K32" s="215"/>
      <c r="L32" s="215"/>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98"/>
      <c r="AN32" s="229"/>
      <c r="AO32" s="229"/>
      <c r="AP32" s="229"/>
      <c r="AQ32" s="229"/>
      <c r="AR32" s="229"/>
      <c r="AS32" s="229"/>
      <c r="AT32" s="229"/>
      <c r="AU32" s="229"/>
      <c r="AV32" s="229"/>
      <c r="AW32" s="221" t="str">
        <f>IFERROR(SMALL($AX$18:$AX$32,ROW(16:16)),"")</f>
        <v/>
      </c>
      <c r="AX32" s="221" t="str">
        <f t="shared" si="13"/>
        <v/>
      </c>
      <c r="AY32" s="221">
        <v>15</v>
      </c>
      <c r="AZ32" s="221" t="str">
        <f>'RINCIAN PROG TAHUNAN'!Q30</f>
        <v/>
      </c>
      <c r="BA32" s="221" t="str">
        <f>'RINCIAN PROG TAHUNAN'!R30</f>
        <v/>
      </c>
      <c r="BB32" s="222" t="str">
        <f>'RINCIAN PROG TAHUNAN'!S30</f>
        <v/>
      </c>
      <c r="BC32" s="221" t="str">
        <f>'RINCIAN PROG TAHUNAN'!T30</f>
        <v/>
      </c>
      <c r="BD32" s="222" t="str">
        <f>'RINCIAN PROG TAHUNAN'!U30</f>
        <v/>
      </c>
      <c r="BE32" s="221" t="str">
        <f>'RINCIAN PROG TAHUNAN'!V30</f>
        <v/>
      </c>
      <c r="BG32" s="221" t="str">
        <f>IFERROR(SMALL($BH$18:$BH$32,ROW(16:16)),"")</f>
        <v/>
      </c>
      <c r="BH32" s="221" t="str">
        <f t="shared" si="14"/>
        <v/>
      </c>
      <c r="BJ32" s="221" t="str">
        <f>'RINCIAN PROG TAHUNAN'!Y30</f>
        <v/>
      </c>
      <c r="BK32" s="222" t="str">
        <f>'RINCIAN PROG TAHUNAN'!Z30</f>
        <v/>
      </c>
      <c r="BL32" s="222" t="str">
        <f>'RINCIAN PROG TAHUNAN'!AA30</f>
        <v/>
      </c>
      <c r="BM32" s="221" t="str">
        <f>'RINCIAN PROG TAHUNAN'!AB30</f>
        <v/>
      </c>
      <c r="BN32" s="222" t="str">
        <f>'RINCIAN PROG TAHUNAN'!AC30</f>
        <v/>
      </c>
      <c r="BO32" s="221" t="str">
        <f>'RINCIAN PROG TAHUNAN'!AD30</f>
        <v/>
      </c>
      <c r="BP32" s="221" t="str">
        <f t="shared" si="7"/>
        <v/>
      </c>
      <c r="BQ32" s="222" t="str">
        <f t="shared" si="8"/>
        <v/>
      </c>
      <c r="BR32" s="222" t="str">
        <f t="shared" si="9"/>
        <v/>
      </c>
      <c r="BS32" s="221" t="str">
        <f t="shared" si="10"/>
        <v/>
      </c>
      <c r="BT32" s="222" t="str">
        <f t="shared" si="11"/>
        <v/>
      </c>
      <c r="BU32" s="221" t="str">
        <f t="shared" si="12"/>
        <v/>
      </c>
      <c r="BV32" s="221" t="str">
        <f t="shared" si="15"/>
        <v/>
      </c>
      <c r="BW32" s="221" t="str">
        <f t="shared" si="16"/>
        <v/>
      </c>
      <c r="BX32" s="222" t="str">
        <f t="shared" si="17"/>
        <v/>
      </c>
      <c r="BY32" s="221" t="str">
        <f t="shared" si="18"/>
        <v/>
      </c>
      <c r="BZ32" s="222" t="str">
        <f t="shared" si="19"/>
        <v/>
      </c>
      <c r="CA32" s="221" t="str">
        <f t="shared" si="20"/>
        <v/>
      </c>
      <c r="CB32" s="227"/>
      <c r="CC32" s="227"/>
      <c r="CD32" s="227"/>
      <c r="CE32" s="227"/>
      <c r="CF32" s="227"/>
      <c r="CG32" s="227"/>
      <c r="CH32" s="227"/>
      <c r="CI32" s="227"/>
      <c r="CJ32" s="227"/>
      <c r="CK32" s="227"/>
      <c r="CL32" s="227"/>
      <c r="CM32" s="227"/>
      <c r="CN32" s="227"/>
      <c r="CO32" s="227"/>
    </row>
    <row r="33" spans="3:93" x14ac:dyDescent="0.2">
      <c r="AZ33" s="221" t="str">
        <f>'RINCIAN PROG TAHUNAN'!Q31</f>
        <v/>
      </c>
      <c r="BA33" s="221" t="str">
        <f>'RINCIAN PROG TAHUNAN'!R31</f>
        <v/>
      </c>
      <c r="BB33" s="222" t="str">
        <f>'RINCIAN PROG TAHUNAN'!S31</f>
        <v/>
      </c>
      <c r="BC33" s="221" t="str">
        <f>'RINCIAN PROG TAHUNAN'!T31</f>
        <v/>
      </c>
      <c r="BD33" s="222" t="str">
        <f>'RINCIAN PROG TAHUNAN'!U31</f>
        <v/>
      </c>
      <c r="BJ33" s="221" t="str">
        <f>'RINCIAN PROG TAHUNAN'!Y31</f>
        <v/>
      </c>
      <c r="BK33" s="222" t="str">
        <f>'RINCIAN PROG TAHUNAN'!Z31</f>
        <v/>
      </c>
      <c r="BL33" s="222" t="str">
        <f>'RINCIAN PROG TAHUNAN'!AA31</f>
        <v/>
      </c>
      <c r="BM33" s="221" t="str">
        <f>'RINCIAN PROG TAHUNAN'!AB31</f>
        <v/>
      </c>
      <c r="BN33" s="222" t="str">
        <f>'RINCIAN PROG TAHUNAN'!AC31</f>
        <v/>
      </c>
      <c r="BO33" s="221"/>
      <c r="BP33" s="221"/>
      <c r="BQ33" s="222"/>
      <c r="BR33" s="222"/>
      <c r="BS33" s="221"/>
      <c r="BT33" s="222"/>
      <c r="BU33" s="221"/>
      <c r="BV33" s="221"/>
      <c r="BW33" s="221"/>
      <c r="BX33" s="222"/>
      <c r="BY33" s="221"/>
      <c r="BZ33" s="222"/>
      <c r="CA33" s="221"/>
      <c r="CB33" s="227"/>
      <c r="CC33" s="227"/>
      <c r="CD33" s="227"/>
      <c r="CE33" s="227"/>
      <c r="CF33" s="227"/>
      <c r="CG33" s="227"/>
      <c r="CH33" s="227"/>
      <c r="CI33" s="227"/>
      <c r="CJ33" s="227"/>
      <c r="CK33" s="227"/>
      <c r="CL33" s="227"/>
      <c r="CM33" s="227"/>
      <c r="CN33" s="227"/>
      <c r="CO33" s="227"/>
    </row>
    <row r="34" spans="3:93" x14ac:dyDescent="0.2">
      <c r="AZ34" s="221" t="str">
        <f>'RINCIAN PROG TAHUNAN'!Q32</f>
        <v/>
      </c>
      <c r="BA34" s="221" t="str">
        <f>'RINCIAN PROG TAHUNAN'!R32</f>
        <v/>
      </c>
      <c r="BB34" s="222" t="str">
        <f>'RINCIAN PROG TAHUNAN'!S32</f>
        <v/>
      </c>
      <c r="BC34" s="221" t="str">
        <f>'RINCIAN PROG TAHUNAN'!T32</f>
        <v/>
      </c>
      <c r="BD34" s="222" t="str">
        <f>'RINCIAN PROG TAHUNAN'!U32</f>
        <v/>
      </c>
      <c r="BJ34" s="221" t="str">
        <f>'RINCIAN PROG TAHUNAN'!Y32</f>
        <v/>
      </c>
      <c r="BK34" s="222" t="str">
        <f>'RINCIAN PROG TAHUNAN'!Z32</f>
        <v/>
      </c>
      <c r="BL34" s="222" t="str">
        <f>'RINCIAN PROG TAHUNAN'!AA32</f>
        <v/>
      </c>
      <c r="BM34" s="221" t="str">
        <f>'RINCIAN PROG TAHUNAN'!AB32</f>
        <v/>
      </c>
      <c r="BN34" s="222" t="str">
        <f>'RINCIAN PROG TAHUNAN'!AC32</f>
        <v/>
      </c>
      <c r="BO34" s="221"/>
      <c r="BP34" s="221"/>
      <c r="BQ34" s="222"/>
      <c r="BR34" s="222"/>
      <c r="BS34" s="221"/>
      <c r="BT34" s="222"/>
      <c r="BU34" s="221"/>
      <c r="BV34" s="221"/>
      <c r="BW34" s="221"/>
      <c r="BX34" s="222"/>
      <c r="BY34" s="221"/>
      <c r="BZ34" s="222"/>
      <c r="CA34" s="221"/>
      <c r="CB34" s="227"/>
      <c r="CC34" s="227"/>
      <c r="CD34" s="227"/>
      <c r="CE34" s="227"/>
      <c r="CF34" s="227"/>
      <c r="CG34" s="227"/>
      <c r="CH34" s="227"/>
      <c r="CI34" s="227"/>
      <c r="CJ34" s="227"/>
      <c r="CK34" s="227"/>
      <c r="CL34" s="227"/>
      <c r="CM34" s="227"/>
      <c r="CN34" s="227"/>
      <c r="CO34" s="227"/>
    </row>
    <row r="35" spans="3:93" ht="15" customHeight="1" x14ac:dyDescent="0.2">
      <c r="C35" s="219" t="s">
        <v>141</v>
      </c>
      <c r="D35" s="219"/>
      <c r="E35" s="219"/>
      <c r="I35" s="357" t="str">
        <f>'DATA AWAL'!D11&amp;", "&amp;'DATA AWAL'!D12</f>
        <v>Purwokerto, 17 Juli 2017</v>
      </c>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BK35" s="222"/>
      <c r="BL35" s="222"/>
      <c r="BM35" s="221"/>
      <c r="BN35" s="222"/>
      <c r="BO35" s="227"/>
      <c r="BP35" s="221"/>
      <c r="BQ35" s="222"/>
      <c r="BR35" s="221"/>
      <c r="BS35" s="221"/>
      <c r="BT35" s="221"/>
      <c r="BU35" s="221"/>
      <c r="BV35" s="221"/>
      <c r="BW35" s="221"/>
      <c r="BX35" s="221"/>
      <c r="BY35" s="221"/>
      <c r="BZ35" s="221"/>
      <c r="CA35" s="221"/>
      <c r="CB35" s="227"/>
      <c r="CC35" s="227"/>
      <c r="CD35" s="227"/>
      <c r="CE35" s="227"/>
      <c r="CF35" s="227"/>
      <c r="CG35" s="227"/>
      <c r="CH35" s="227"/>
      <c r="CI35" s="227"/>
      <c r="CJ35" s="227"/>
      <c r="CK35" s="227"/>
      <c r="CL35" s="227"/>
      <c r="CM35" s="227"/>
      <c r="CN35" s="227"/>
      <c r="CO35" s="227"/>
    </row>
    <row r="36" spans="3:93" ht="15" customHeight="1" x14ac:dyDescent="0.2">
      <c r="C36" s="357" t="str">
        <f>"Kepala Sekolah "&amp;'DATA AWAL'!D4</f>
        <v>Kepala Sekolah SMAN 2 PURWOKERTO</v>
      </c>
      <c r="D36" s="357"/>
      <c r="E36" s="357"/>
      <c r="F36" s="357"/>
      <c r="I36" s="357" t="str">
        <f>"Guru "&amp;'DATA AWAL'!D7</f>
        <v>Guru Prakarya dan Kewirausahaan (Pengolahan)</v>
      </c>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246"/>
      <c r="AK36" s="246"/>
      <c r="AL36" s="246"/>
      <c r="BK36" s="222"/>
      <c r="BL36" s="222"/>
      <c r="BM36" s="221"/>
      <c r="BN36" s="222"/>
      <c r="BO36" s="227"/>
      <c r="BP36" s="221"/>
      <c r="BQ36" s="222"/>
      <c r="BR36" s="221"/>
      <c r="BS36" s="221"/>
      <c r="BT36" s="221"/>
      <c r="BU36" s="221"/>
      <c r="BV36" s="221"/>
      <c r="BW36" s="221"/>
      <c r="BX36" s="221"/>
      <c r="BY36" s="221"/>
      <c r="BZ36" s="221"/>
      <c r="CA36" s="221"/>
      <c r="CB36" s="227"/>
      <c r="CC36" s="227"/>
      <c r="CD36" s="227"/>
      <c r="CE36" s="227"/>
      <c r="CF36" s="227"/>
      <c r="CG36" s="227"/>
      <c r="CH36" s="227"/>
      <c r="CI36" s="227"/>
      <c r="CJ36" s="227"/>
      <c r="CK36" s="227"/>
      <c r="CL36" s="227"/>
      <c r="CM36" s="227"/>
      <c r="CN36" s="227"/>
      <c r="CO36" s="227"/>
    </row>
    <row r="37" spans="3:93" ht="15" x14ac:dyDescent="0.2">
      <c r="C37" s="219"/>
      <c r="D37" s="219"/>
      <c r="E37" s="219"/>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BK37" s="222"/>
      <c r="BL37" s="222"/>
      <c r="BM37" s="221"/>
      <c r="BN37" s="222"/>
      <c r="BO37" s="227"/>
      <c r="BP37" s="221"/>
      <c r="BQ37" s="222"/>
      <c r="BR37" s="221"/>
      <c r="BS37" s="221"/>
      <c r="BT37" s="221"/>
      <c r="BU37" s="221"/>
      <c r="BV37" s="221"/>
      <c r="BW37" s="221"/>
      <c r="BX37" s="221"/>
      <c r="BY37" s="221"/>
      <c r="BZ37" s="221"/>
      <c r="CA37" s="221"/>
      <c r="CB37" s="227"/>
      <c r="CC37" s="227"/>
      <c r="CD37" s="227"/>
      <c r="CE37" s="227"/>
      <c r="CF37" s="227"/>
      <c r="CG37" s="227"/>
      <c r="CH37" s="227"/>
      <c r="CI37" s="227"/>
      <c r="CJ37" s="227"/>
      <c r="CK37" s="227"/>
      <c r="CL37" s="227"/>
      <c r="CM37" s="227"/>
      <c r="CN37" s="227"/>
      <c r="CO37" s="227"/>
    </row>
    <row r="38" spans="3:93" ht="15" x14ac:dyDescent="0.2">
      <c r="C38" s="219"/>
      <c r="D38" s="219"/>
      <c r="E38" s="219"/>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BK38" s="222"/>
      <c r="BL38" s="222"/>
      <c r="BM38" s="221"/>
      <c r="BN38" s="222"/>
      <c r="BO38" s="227"/>
      <c r="BP38" s="221"/>
      <c r="BQ38" s="222"/>
      <c r="BR38" s="221"/>
      <c r="BS38" s="221"/>
      <c r="BT38" s="221"/>
      <c r="BU38" s="221"/>
      <c r="BV38" s="221"/>
      <c r="BW38" s="221"/>
      <c r="BX38" s="221"/>
      <c r="BY38" s="221"/>
      <c r="BZ38" s="221"/>
      <c r="CA38" s="221"/>
      <c r="CB38" s="227"/>
      <c r="CC38" s="227"/>
      <c r="CD38" s="227"/>
      <c r="CE38" s="227"/>
      <c r="CF38" s="227"/>
      <c r="CG38" s="227"/>
      <c r="CH38" s="227"/>
      <c r="CI38" s="227"/>
      <c r="CJ38" s="227"/>
      <c r="CK38" s="227"/>
      <c r="CL38" s="227"/>
      <c r="CM38" s="227"/>
      <c r="CN38" s="227"/>
      <c r="CO38" s="227"/>
    </row>
    <row r="39" spans="3:93" ht="15" x14ac:dyDescent="0.2">
      <c r="C39" s="219"/>
      <c r="D39" s="219"/>
      <c r="E39" s="219"/>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BK39" s="222"/>
      <c r="BL39" s="222"/>
      <c r="BM39" s="221"/>
      <c r="BN39" s="222"/>
      <c r="BO39" s="227"/>
      <c r="BP39" s="221"/>
      <c r="BQ39" s="222"/>
      <c r="BR39" s="221"/>
      <c r="BS39" s="221"/>
      <c r="BT39" s="221"/>
      <c r="BU39" s="221"/>
      <c r="BV39" s="221"/>
      <c r="BW39" s="221"/>
      <c r="BX39" s="221"/>
      <c r="BY39" s="221"/>
      <c r="BZ39" s="221"/>
      <c r="CA39" s="221"/>
      <c r="CB39" s="227"/>
      <c r="CC39" s="227"/>
      <c r="CD39" s="227"/>
      <c r="CE39" s="227"/>
      <c r="CF39" s="227"/>
      <c r="CG39" s="227"/>
      <c r="CH39" s="227"/>
      <c r="CI39" s="227"/>
      <c r="CJ39" s="227"/>
      <c r="CK39" s="227"/>
      <c r="CL39" s="227"/>
      <c r="CM39" s="227"/>
      <c r="CN39" s="227"/>
      <c r="CO39" s="227"/>
    </row>
    <row r="40" spans="3:93" ht="15" customHeight="1" x14ac:dyDescent="0.2">
      <c r="C40" s="219"/>
      <c r="D40" s="219"/>
      <c r="E40" s="219"/>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BK40" s="222"/>
      <c r="BL40" s="222"/>
      <c r="BM40" s="221"/>
      <c r="BN40" s="222"/>
      <c r="BO40" s="227"/>
      <c r="BP40" s="221"/>
      <c r="BQ40" s="222"/>
      <c r="BR40" s="221"/>
      <c r="BS40" s="221"/>
      <c r="BT40" s="221"/>
      <c r="BU40" s="221"/>
      <c r="BV40" s="221"/>
      <c r="BW40" s="221"/>
      <c r="BX40" s="221"/>
      <c r="BY40" s="221"/>
      <c r="BZ40" s="221"/>
      <c r="CA40" s="221"/>
      <c r="CB40" s="227"/>
      <c r="CC40" s="227"/>
      <c r="CD40" s="227"/>
      <c r="CE40" s="227"/>
      <c r="CF40" s="227"/>
      <c r="CG40" s="227"/>
      <c r="CH40" s="227"/>
      <c r="CI40" s="227"/>
      <c r="CJ40" s="227"/>
      <c r="CK40" s="227"/>
      <c r="CL40" s="227"/>
      <c r="CM40" s="227"/>
      <c r="CN40" s="227"/>
      <c r="CO40" s="227"/>
    </row>
    <row r="41" spans="3:93" ht="15" x14ac:dyDescent="0.2">
      <c r="C41" s="219" t="str">
        <f>'DATA AWAL'!D13</f>
        <v>Drs. H. TOHAR, M.Si</v>
      </c>
      <c r="D41" s="219"/>
      <c r="E41" s="219"/>
      <c r="I41" s="357" t="str">
        <f>'DATA AWAL'!D5</f>
        <v>LANGGENG HADI P.</v>
      </c>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BK41" s="222"/>
      <c r="BL41" s="222"/>
      <c r="BM41" s="221"/>
      <c r="BN41" s="222"/>
      <c r="BO41" s="227"/>
      <c r="BP41" s="221"/>
      <c r="BQ41" s="222"/>
      <c r="BR41" s="221"/>
      <c r="BS41" s="221"/>
      <c r="BT41" s="221"/>
      <c r="BU41" s="221"/>
      <c r="BV41" s="221"/>
      <c r="BW41" s="221"/>
      <c r="BX41" s="221"/>
      <c r="BY41" s="221"/>
      <c r="BZ41" s="221"/>
      <c r="CA41" s="221"/>
      <c r="CB41" s="227"/>
      <c r="CC41" s="227"/>
      <c r="CD41" s="227"/>
      <c r="CE41" s="227"/>
      <c r="CF41" s="227"/>
      <c r="CG41" s="227"/>
      <c r="CH41" s="227"/>
      <c r="CI41" s="227"/>
      <c r="CJ41" s="227"/>
      <c r="CK41" s="227"/>
      <c r="CL41" s="227"/>
      <c r="CM41" s="227"/>
      <c r="CN41" s="227"/>
      <c r="CO41" s="227"/>
    </row>
    <row r="42" spans="3:93" x14ac:dyDescent="0.2">
      <c r="C42" s="180" t="str">
        <f>"NIP. "&amp;'DATA AWAL'!D14</f>
        <v>NIP. 196307101994121002</v>
      </c>
      <c r="D42" s="180"/>
      <c r="E42" s="180"/>
      <c r="I42" s="358" t="str">
        <f>"NIP. "&amp;'DATA AWAL'!D6</f>
        <v>NIP. 196906281992031006</v>
      </c>
      <c r="J42" s="358"/>
      <c r="K42" s="358"/>
      <c r="L42" s="358"/>
      <c r="M42" s="358"/>
      <c r="N42" s="358"/>
      <c r="O42" s="358"/>
      <c r="P42" s="358"/>
      <c r="Q42" s="358"/>
      <c r="R42" s="358"/>
      <c r="S42" s="358"/>
      <c r="T42" s="358"/>
      <c r="U42" s="358"/>
      <c r="V42" s="358"/>
      <c r="W42" s="358"/>
      <c r="X42" s="358"/>
      <c r="Y42" s="358"/>
      <c r="Z42" s="358"/>
      <c r="AA42" s="358"/>
      <c r="AB42" s="358"/>
      <c r="AC42" s="358"/>
      <c r="AD42" s="358"/>
      <c r="AE42" s="358"/>
      <c r="AF42" s="180"/>
      <c r="AZ42" s="221" t="str">
        <f>'RINCIAN PROG TAHUNAN'!Q40</f>
        <v/>
      </c>
      <c r="BA42" s="221" t="str">
        <f>'RINCIAN PROG TAHUNAN'!R40</f>
        <v/>
      </c>
      <c r="BB42" s="222" t="str">
        <f>'RINCIAN PROG TAHUNAN'!S40</f>
        <v/>
      </c>
      <c r="BC42" s="221" t="str">
        <f>'RINCIAN PROG TAHUNAN'!T40</f>
        <v/>
      </c>
      <c r="BD42" s="222" t="str">
        <f>'RINCIAN PROG TAHUNAN'!U40</f>
        <v/>
      </c>
      <c r="BJ42" s="221" t="str">
        <f>'RINCIAN PROG TAHUNAN'!Y40</f>
        <v/>
      </c>
      <c r="BK42" s="222" t="str">
        <f>'RINCIAN PROG TAHUNAN'!Z40</f>
        <v/>
      </c>
      <c r="BL42" s="222" t="str">
        <f>'RINCIAN PROG TAHUNAN'!AA40</f>
        <v/>
      </c>
      <c r="BM42" s="221" t="str">
        <f>'RINCIAN PROG TAHUNAN'!AB40</f>
        <v/>
      </c>
      <c r="BN42" s="222" t="str">
        <f>'RINCIAN PROG TAHUNAN'!AC40</f>
        <v/>
      </c>
      <c r="BO42" s="227"/>
      <c r="BP42" s="221" t="str">
        <f t="shared" ref="BP42:BP47" si="22">IF(AW42="","",VLOOKUP($AW42,$AZ$18:$BD$47,2,FALSE))</f>
        <v/>
      </c>
      <c r="BQ42" s="222" t="str">
        <f t="shared" ref="BQ42:BQ47" si="23">IF(AW42="","",VLOOKUP($AW42,$AZ$18:$BD$47,3,FALSE))</f>
        <v/>
      </c>
      <c r="BR42" s="221" t="str">
        <f t="shared" ref="BR42:BR47" si="24">IF(AW42="","",VLOOKUP($AW42,$AZ$18:$BD$47,4,FALSE))</f>
        <v/>
      </c>
      <c r="BS42" s="221" t="str">
        <f t="shared" ref="BS42:BS47" si="25">IF(AW42="","",VLOOKUP($AW42,$AZ$18:$BD$47,5,FALSE))</f>
        <v/>
      </c>
      <c r="BT42" s="221"/>
      <c r="BU42" s="221"/>
      <c r="BV42" s="221"/>
      <c r="BW42" s="221"/>
      <c r="BX42" s="221"/>
      <c r="BY42" s="221"/>
      <c r="BZ42" s="221"/>
      <c r="CA42" s="221"/>
      <c r="CB42" s="227"/>
      <c r="CC42" s="227"/>
      <c r="CD42" s="227"/>
      <c r="CE42" s="227"/>
      <c r="CF42" s="227"/>
      <c r="CG42" s="227"/>
      <c r="CH42" s="227"/>
      <c r="CI42" s="227"/>
      <c r="CJ42" s="227"/>
      <c r="CK42" s="227"/>
      <c r="CL42" s="227"/>
      <c r="CM42" s="227"/>
      <c r="CN42" s="227"/>
      <c r="CO42" s="227"/>
    </row>
    <row r="43" spans="3:93" x14ac:dyDescent="0.2">
      <c r="AZ43" s="221" t="str">
        <f>'RINCIAN PROG TAHUNAN'!Q41</f>
        <v/>
      </c>
      <c r="BA43" s="221" t="str">
        <f>'RINCIAN PROG TAHUNAN'!R41</f>
        <v/>
      </c>
      <c r="BB43" s="222" t="str">
        <f>'RINCIAN PROG TAHUNAN'!S41</f>
        <v/>
      </c>
      <c r="BC43" s="221" t="str">
        <f>'RINCIAN PROG TAHUNAN'!T41</f>
        <v/>
      </c>
      <c r="BD43" s="222" t="str">
        <f>'RINCIAN PROG TAHUNAN'!U41</f>
        <v/>
      </c>
      <c r="BJ43" s="221" t="str">
        <f>'RINCIAN PROG TAHUNAN'!Y41</f>
        <v/>
      </c>
      <c r="BK43" s="222" t="str">
        <f>'RINCIAN PROG TAHUNAN'!Z41</f>
        <v/>
      </c>
      <c r="BL43" s="222" t="str">
        <f>'RINCIAN PROG TAHUNAN'!AA41</f>
        <v/>
      </c>
      <c r="BM43" s="221" t="str">
        <f>'RINCIAN PROG TAHUNAN'!AB41</f>
        <v/>
      </c>
      <c r="BN43" s="222" t="str">
        <f>'RINCIAN PROG TAHUNAN'!AC41</f>
        <v/>
      </c>
      <c r="BO43" s="227"/>
      <c r="BP43" s="221" t="str">
        <f t="shared" si="22"/>
        <v/>
      </c>
      <c r="BQ43" s="222" t="str">
        <f t="shared" si="23"/>
        <v/>
      </c>
      <c r="BR43" s="221" t="str">
        <f t="shared" si="24"/>
        <v/>
      </c>
      <c r="BS43" s="221" t="str">
        <f t="shared" si="25"/>
        <v/>
      </c>
      <c r="BT43" s="221"/>
      <c r="BU43" s="221"/>
      <c r="BV43" s="221"/>
      <c r="BW43" s="221"/>
      <c r="BX43" s="221"/>
      <c r="BY43" s="221"/>
      <c r="BZ43" s="221"/>
      <c r="CA43" s="221"/>
      <c r="CB43" s="227"/>
      <c r="CC43" s="227"/>
      <c r="CD43" s="227"/>
      <c r="CE43" s="227"/>
      <c r="CF43" s="227"/>
      <c r="CG43" s="227"/>
      <c r="CH43" s="227"/>
      <c r="CI43" s="227"/>
      <c r="CJ43" s="227"/>
      <c r="CK43" s="227"/>
      <c r="CL43" s="227"/>
      <c r="CM43" s="227"/>
      <c r="CN43" s="227"/>
      <c r="CO43" s="227"/>
    </row>
    <row r="44" spans="3:93" x14ac:dyDescent="0.2">
      <c r="AZ44" s="221" t="str">
        <f>'RINCIAN PROG TAHUNAN'!Q42</f>
        <v/>
      </c>
      <c r="BA44" s="221" t="str">
        <f>'RINCIAN PROG TAHUNAN'!R42</f>
        <v/>
      </c>
      <c r="BB44" s="222" t="str">
        <f>'RINCIAN PROG TAHUNAN'!S42</f>
        <v/>
      </c>
      <c r="BC44" s="221" t="str">
        <f>'RINCIAN PROG TAHUNAN'!T42</f>
        <v/>
      </c>
      <c r="BD44" s="222" t="str">
        <f>'RINCIAN PROG TAHUNAN'!U42</f>
        <v/>
      </c>
      <c r="BJ44" s="221" t="str">
        <f>'RINCIAN PROG TAHUNAN'!Y42</f>
        <v/>
      </c>
      <c r="BK44" s="222" t="str">
        <f>'RINCIAN PROG TAHUNAN'!Z42</f>
        <v/>
      </c>
      <c r="BL44" s="222" t="str">
        <f>'RINCIAN PROG TAHUNAN'!AA42</f>
        <v/>
      </c>
      <c r="BM44" s="221" t="str">
        <f>'RINCIAN PROG TAHUNAN'!AB42</f>
        <v/>
      </c>
      <c r="BN44" s="222" t="str">
        <f>'RINCIAN PROG TAHUNAN'!AC42</f>
        <v/>
      </c>
      <c r="BO44" s="227"/>
      <c r="BP44" s="221" t="str">
        <f t="shared" si="22"/>
        <v/>
      </c>
      <c r="BQ44" s="222" t="str">
        <f t="shared" si="23"/>
        <v/>
      </c>
      <c r="BR44" s="221" t="str">
        <f t="shared" si="24"/>
        <v/>
      </c>
      <c r="BS44" s="221" t="str">
        <f t="shared" si="25"/>
        <v/>
      </c>
      <c r="BT44" s="221"/>
      <c r="BU44" s="221"/>
      <c r="BV44" s="221"/>
      <c r="BW44" s="221"/>
      <c r="BX44" s="221"/>
      <c r="BY44" s="221"/>
      <c r="BZ44" s="221"/>
      <c r="CA44" s="221"/>
      <c r="CB44" s="227"/>
      <c r="CC44" s="227"/>
      <c r="CD44" s="227"/>
      <c r="CE44" s="227"/>
      <c r="CF44" s="227"/>
      <c r="CG44" s="227"/>
      <c r="CH44" s="227"/>
      <c r="CI44" s="227"/>
      <c r="CJ44" s="227"/>
      <c r="CK44" s="227"/>
      <c r="CL44" s="227"/>
      <c r="CM44" s="227"/>
      <c r="CN44" s="227"/>
      <c r="CO44" s="227"/>
    </row>
    <row r="45" spans="3:93" x14ac:dyDescent="0.2">
      <c r="AZ45" s="221" t="str">
        <f>'RINCIAN PROG TAHUNAN'!Q43</f>
        <v/>
      </c>
      <c r="BA45" s="221" t="str">
        <f>'RINCIAN PROG TAHUNAN'!R43</f>
        <v/>
      </c>
      <c r="BB45" s="222" t="str">
        <f>'RINCIAN PROG TAHUNAN'!S43</f>
        <v/>
      </c>
      <c r="BC45" s="221" t="str">
        <f>'RINCIAN PROG TAHUNAN'!T43</f>
        <v/>
      </c>
      <c r="BD45" s="222" t="str">
        <f>'RINCIAN PROG TAHUNAN'!U43</f>
        <v/>
      </c>
      <c r="BJ45" s="221" t="str">
        <f>'RINCIAN PROG TAHUNAN'!Y43</f>
        <v/>
      </c>
      <c r="BK45" s="222" t="str">
        <f>'RINCIAN PROG TAHUNAN'!Z43</f>
        <v/>
      </c>
      <c r="BL45" s="222" t="str">
        <f>'RINCIAN PROG TAHUNAN'!AA43</f>
        <v/>
      </c>
      <c r="BM45" s="221" t="str">
        <f>'RINCIAN PROG TAHUNAN'!AB43</f>
        <v/>
      </c>
      <c r="BN45" s="222" t="str">
        <f>'RINCIAN PROG TAHUNAN'!AC43</f>
        <v/>
      </c>
      <c r="BO45" s="227"/>
      <c r="BP45" s="221" t="str">
        <f t="shared" si="22"/>
        <v/>
      </c>
      <c r="BQ45" s="222" t="str">
        <f t="shared" si="23"/>
        <v/>
      </c>
      <c r="BR45" s="221" t="str">
        <f t="shared" si="24"/>
        <v/>
      </c>
      <c r="BS45" s="221" t="str">
        <f t="shared" si="25"/>
        <v/>
      </c>
      <c r="BT45" s="221"/>
      <c r="BU45" s="221"/>
      <c r="BV45" s="221"/>
      <c r="BW45" s="221"/>
      <c r="BX45" s="221"/>
      <c r="BY45" s="221"/>
      <c r="BZ45" s="221"/>
      <c r="CA45" s="221"/>
      <c r="CB45" s="227"/>
      <c r="CC45" s="227"/>
      <c r="CD45" s="227"/>
      <c r="CE45" s="227"/>
      <c r="CF45" s="227"/>
      <c r="CG45" s="227"/>
      <c r="CH45" s="227"/>
      <c r="CI45" s="227"/>
      <c r="CJ45" s="227"/>
      <c r="CK45" s="227"/>
      <c r="CL45" s="227"/>
      <c r="CM45" s="227"/>
      <c r="CN45" s="227"/>
      <c r="CO45" s="227"/>
    </row>
    <row r="46" spans="3:93" x14ac:dyDescent="0.2">
      <c r="AZ46" s="221" t="str">
        <f>'RINCIAN PROG TAHUNAN'!Q44</f>
        <v/>
      </c>
      <c r="BA46" s="221" t="str">
        <f>'RINCIAN PROG TAHUNAN'!R44</f>
        <v/>
      </c>
      <c r="BB46" s="222" t="str">
        <f>'RINCIAN PROG TAHUNAN'!S44</f>
        <v/>
      </c>
      <c r="BC46" s="221" t="str">
        <f>'RINCIAN PROG TAHUNAN'!T44</f>
        <v/>
      </c>
      <c r="BD46" s="222" t="str">
        <f>'RINCIAN PROG TAHUNAN'!U44</f>
        <v/>
      </c>
      <c r="BJ46" s="221" t="str">
        <f>'RINCIAN PROG TAHUNAN'!Y44</f>
        <v/>
      </c>
      <c r="BK46" s="222" t="str">
        <f>'RINCIAN PROG TAHUNAN'!Z44</f>
        <v/>
      </c>
      <c r="BL46" s="222" t="str">
        <f>'RINCIAN PROG TAHUNAN'!AA44</f>
        <v/>
      </c>
      <c r="BM46" s="221" t="str">
        <f>'RINCIAN PROG TAHUNAN'!AB44</f>
        <v/>
      </c>
      <c r="BN46" s="222" t="str">
        <f>'RINCIAN PROG TAHUNAN'!AC44</f>
        <v/>
      </c>
      <c r="BO46" s="227"/>
      <c r="BP46" s="221" t="str">
        <f t="shared" si="22"/>
        <v/>
      </c>
      <c r="BQ46" s="222" t="str">
        <f t="shared" si="23"/>
        <v/>
      </c>
      <c r="BR46" s="221" t="str">
        <f t="shared" si="24"/>
        <v/>
      </c>
      <c r="BS46" s="221" t="str">
        <f t="shared" si="25"/>
        <v/>
      </c>
      <c r="BT46" s="221"/>
      <c r="BU46" s="221"/>
      <c r="BV46" s="221"/>
      <c r="BW46" s="221"/>
      <c r="BX46" s="221"/>
      <c r="BY46" s="221"/>
      <c r="BZ46" s="221"/>
      <c r="CA46" s="221"/>
      <c r="CB46" s="227"/>
      <c r="CC46" s="227"/>
      <c r="CD46" s="227"/>
      <c r="CE46" s="227"/>
      <c r="CF46" s="227"/>
      <c r="CG46" s="227"/>
      <c r="CH46" s="227"/>
      <c r="CI46" s="227"/>
      <c r="CJ46" s="227"/>
      <c r="CK46" s="227"/>
      <c r="CL46" s="227"/>
      <c r="CM46" s="227"/>
      <c r="CN46" s="227"/>
      <c r="CO46" s="227"/>
    </row>
    <row r="47" spans="3:93" x14ac:dyDescent="0.2">
      <c r="AZ47" s="221" t="str">
        <f>'RINCIAN PROG TAHUNAN'!Q45</f>
        <v/>
      </c>
      <c r="BA47" s="221" t="str">
        <f>'RINCIAN PROG TAHUNAN'!R45</f>
        <v/>
      </c>
      <c r="BB47" s="222" t="str">
        <f>'RINCIAN PROG TAHUNAN'!S45</f>
        <v/>
      </c>
      <c r="BC47" s="221" t="str">
        <f>'RINCIAN PROG TAHUNAN'!T45</f>
        <v/>
      </c>
      <c r="BD47" s="222" t="str">
        <f>'RINCIAN PROG TAHUNAN'!U45</f>
        <v/>
      </c>
      <c r="BJ47" s="221" t="str">
        <f>'RINCIAN PROG TAHUNAN'!Y45</f>
        <v/>
      </c>
      <c r="BK47" s="222" t="str">
        <f>'RINCIAN PROG TAHUNAN'!Z45</f>
        <v/>
      </c>
      <c r="BL47" s="222" t="str">
        <f>'RINCIAN PROG TAHUNAN'!AA45</f>
        <v/>
      </c>
      <c r="BM47" s="221" t="str">
        <f>'RINCIAN PROG TAHUNAN'!AB45</f>
        <v/>
      </c>
      <c r="BN47" s="222" t="str">
        <f>'RINCIAN PROG TAHUNAN'!AC45</f>
        <v/>
      </c>
      <c r="BO47" s="227"/>
      <c r="BP47" s="221" t="str">
        <f t="shared" si="22"/>
        <v/>
      </c>
      <c r="BQ47" s="222" t="str">
        <f t="shared" si="23"/>
        <v/>
      </c>
      <c r="BR47" s="221" t="str">
        <f t="shared" si="24"/>
        <v/>
      </c>
      <c r="BS47" s="221" t="str">
        <f t="shared" si="25"/>
        <v/>
      </c>
      <c r="BT47" s="221"/>
      <c r="BU47" s="221"/>
      <c r="BV47" s="221"/>
      <c r="BW47" s="221"/>
      <c r="BX47" s="221"/>
      <c r="BY47" s="221"/>
      <c r="BZ47" s="221"/>
      <c r="CA47" s="221"/>
      <c r="CB47" s="227"/>
      <c r="CC47" s="227"/>
      <c r="CD47" s="227"/>
      <c r="CE47" s="227"/>
      <c r="CF47" s="227"/>
      <c r="CG47" s="227"/>
      <c r="CH47" s="227"/>
      <c r="CI47" s="227"/>
      <c r="CJ47" s="227"/>
      <c r="CK47" s="227"/>
      <c r="CL47" s="227"/>
      <c r="CM47" s="227"/>
      <c r="CN47" s="227"/>
      <c r="CO47" s="227"/>
    </row>
    <row r="48" spans="3:93" x14ac:dyDescent="0.2">
      <c r="BO48" s="216"/>
      <c r="BP48" s="216"/>
      <c r="BQ48" s="216"/>
    </row>
  </sheetData>
  <mergeCells count="77">
    <mergeCell ref="I35:AF35"/>
    <mergeCell ref="C36:F36"/>
    <mergeCell ref="BP15:BU15"/>
    <mergeCell ref="BV15:CA15"/>
    <mergeCell ref="C14:D17"/>
    <mergeCell ref="X16:AB16"/>
    <mergeCell ref="AC16:AG16"/>
    <mergeCell ref="AH16:AL16"/>
    <mergeCell ref="I36:AI36"/>
    <mergeCell ref="H14:H15"/>
    <mergeCell ref="H16:H17"/>
    <mergeCell ref="G14:G17"/>
    <mergeCell ref="S16:W16"/>
    <mergeCell ref="B2:AK2"/>
    <mergeCell ref="I15:M15"/>
    <mergeCell ref="N15:R15"/>
    <mergeCell ref="S15:W15"/>
    <mergeCell ref="X15:AB15"/>
    <mergeCell ref="AC15:AG15"/>
    <mergeCell ref="AH15:AL15"/>
    <mergeCell ref="I14:AL14"/>
    <mergeCell ref="B14:B17"/>
    <mergeCell ref="E14:F17"/>
    <mergeCell ref="I16:M16"/>
    <mergeCell ref="N16:R16"/>
    <mergeCell ref="U37:V37"/>
    <mergeCell ref="W37:X37"/>
    <mergeCell ref="Y37:Z37"/>
    <mergeCell ref="AA37:AB37"/>
    <mergeCell ref="AC37:AD37"/>
    <mergeCell ref="I38:J38"/>
    <mergeCell ref="I39:J39"/>
    <mergeCell ref="I40:J40"/>
    <mergeCell ref="K37:L37"/>
    <mergeCell ref="K39:L39"/>
    <mergeCell ref="M37:N37"/>
    <mergeCell ref="O37:P37"/>
    <mergeCell ref="Q37:R37"/>
    <mergeCell ref="S37:T37"/>
    <mergeCell ref="I37:J37"/>
    <mergeCell ref="W38:X38"/>
    <mergeCell ref="Y38:Z38"/>
    <mergeCell ref="AA38:AB38"/>
    <mergeCell ref="AC38:AD38"/>
    <mergeCell ref="AE38:AF38"/>
    <mergeCell ref="AA39:AB39"/>
    <mergeCell ref="AC39:AD39"/>
    <mergeCell ref="F11:AL11"/>
    <mergeCell ref="F12:AL12"/>
    <mergeCell ref="M39:N39"/>
    <mergeCell ref="O39:P39"/>
    <mergeCell ref="Q39:R39"/>
    <mergeCell ref="S39:T39"/>
    <mergeCell ref="U39:V39"/>
    <mergeCell ref="AE37:AF37"/>
    <mergeCell ref="K38:L38"/>
    <mergeCell ref="M38:N38"/>
    <mergeCell ref="O38:P38"/>
    <mergeCell ref="Q38:R38"/>
    <mergeCell ref="S38:T38"/>
    <mergeCell ref="U38:V38"/>
    <mergeCell ref="I41:AG41"/>
    <mergeCell ref="I42:AE42"/>
    <mergeCell ref="AE39:AF39"/>
    <mergeCell ref="K40:L40"/>
    <mergeCell ref="M40:N40"/>
    <mergeCell ref="O40:P40"/>
    <mergeCell ref="Q40:R40"/>
    <mergeCell ref="S40:T40"/>
    <mergeCell ref="U40:V40"/>
    <mergeCell ref="W40:X40"/>
    <mergeCell ref="Y40:Z40"/>
    <mergeCell ref="AA40:AB40"/>
    <mergeCell ref="AC40:AD40"/>
    <mergeCell ref="AE40:AF40"/>
    <mergeCell ref="W39:X39"/>
    <mergeCell ref="Y39:Z39"/>
  </mergeCells>
  <conditionalFormatting sqref="F11">
    <cfRule type="expression" dxfId="7" priority="3" stopIfTrue="1">
      <formula>NOT(ISERROR(SEARCH("",#REF!)))</formula>
    </cfRule>
    <cfRule type="expression" dxfId="6" priority="4" stopIfTrue="1">
      <formula>NOT(ISERROR(SEARCH("",$D11)))</formula>
    </cfRule>
  </conditionalFormatting>
  <conditionalFormatting sqref="F12">
    <cfRule type="expression" dxfId="5" priority="1" stopIfTrue="1">
      <formula>NOT(ISERROR(SEARCH("",#REF!)))</formula>
    </cfRule>
    <cfRule type="expression" dxfId="4" priority="2" stopIfTrue="1">
      <formula>NOT(ISERROR(SEARCH("",$D12)))</formula>
    </cfRule>
  </conditionalFormatting>
  <printOptions horizontalCentered="1"/>
  <pageMargins left="0.42" right="0.7" top="0.75" bottom="0.75" header="0.3" footer="0.3"/>
  <pageSetup paperSize="9" scale="78" orientation="landscape" horizontalDpi="4294967293" r:id="rId1"/>
  <colBreaks count="1" manualBreakCount="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O48"/>
  <sheetViews>
    <sheetView showGridLines="0" showRowColHeaders="0" zoomScaleNormal="100" workbookViewId="0">
      <selection activeCell="B2" sqref="B2:AK2"/>
    </sheetView>
  </sheetViews>
  <sheetFormatPr defaultColWidth="0" defaultRowHeight="12.75" x14ac:dyDescent="0.2"/>
  <cols>
    <col min="1" max="1" width="11.85546875" customWidth="1"/>
    <col min="2" max="3" width="4.85546875" customWidth="1"/>
    <col min="4" max="4" width="28" customWidth="1"/>
    <col min="5" max="5" width="4.85546875" customWidth="1"/>
    <col min="6" max="6" width="28" customWidth="1"/>
    <col min="7" max="7" width="8.42578125" customWidth="1"/>
    <col min="8" max="8" width="12" customWidth="1"/>
    <col min="9" max="38" width="2.42578125" customWidth="1"/>
    <col min="39" max="39" width="3.28515625" customWidth="1"/>
    <col min="40" max="48" width="3.28515625" style="216" hidden="1" customWidth="1"/>
    <col min="49" max="51" width="5.140625" style="221" hidden="1" customWidth="1"/>
    <col min="52" max="53" width="4.5703125" style="221" hidden="1" customWidth="1"/>
    <col min="54" max="54" width="4.5703125" style="222" hidden="1" customWidth="1"/>
    <col min="55" max="55" width="4.5703125" style="221" hidden="1" customWidth="1"/>
    <col min="56" max="56" width="4.5703125" style="222" hidden="1" customWidth="1"/>
    <col min="57" max="62" width="4.5703125" style="221" hidden="1" customWidth="1"/>
    <col min="63" max="63" width="4.5703125" style="217" hidden="1" customWidth="1"/>
    <col min="64" max="67" width="4.5703125" style="238" hidden="1" customWidth="1"/>
    <col min="68" max="68" width="7.28515625" style="238" hidden="1" customWidth="1"/>
    <col min="69" max="69" width="6.7109375" style="238" hidden="1" customWidth="1"/>
    <col min="70" max="72" width="6.7109375" style="223" hidden="1" customWidth="1"/>
    <col min="73" max="73" width="4.85546875" style="223" hidden="1" customWidth="1"/>
    <col min="74" max="79" width="5.7109375" style="223" hidden="1" customWidth="1"/>
    <col min="80" max="93" width="0" style="216" hidden="1" customWidth="1"/>
    <col min="94" max="16384" width="9.140625" style="216" hidden="1"/>
  </cols>
  <sheetData>
    <row r="2" spans="2:79" ht="22.5" customHeight="1" x14ac:dyDescent="0.2">
      <c r="B2" s="360" t="s">
        <v>132</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row>
    <row r="4" spans="2:79" ht="15" x14ac:dyDescent="0.2">
      <c r="C4" s="254" t="s">
        <v>2</v>
      </c>
      <c r="E4" s="166" t="s">
        <v>7</v>
      </c>
      <c r="F4" s="262" t="str">
        <f>IF('DATA AWAL'!D4="","",'DATA AWAL'!D4)</f>
        <v>SMAN 2 PURWOKERTO</v>
      </c>
      <c r="G4" s="180"/>
      <c r="H4" s="166"/>
      <c r="I4" s="180"/>
      <c r="J4" s="262"/>
      <c r="K4" s="262"/>
      <c r="L4" s="262"/>
      <c r="M4" s="262"/>
      <c r="N4" s="262"/>
      <c r="O4" s="262"/>
      <c r="P4" s="262"/>
      <c r="Q4" s="262"/>
      <c r="R4" s="262"/>
      <c r="S4" s="262"/>
      <c r="T4" s="262"/>
      <c r="U4" s="262"/>
      <c r="V4" s="262"/>
      <c r="W4" s="262"/>
      <c r="X4" s="262"/>
      <c r="Y4" s="262"/>
      <c r="Z4" s="262"/>
      <c r="AA4" s="262"/>
      <c r="AB4" s="262"/>
      <c r="AC4" s="262"/>
      <c r="AD4" s="180"/>
      <c r="AE4" s="180"/>
      <c r="AF4" s="180"/>
      <c r="AG4" s="180"/>
      <c r="AH4" s="180"/>
      <c r="AI4" s="180"/>
      <c r="AJ4" s="180"/>
      <c r="AK4" s="180"/>
      <c r="AL4" s="180"/>
    </row>
    <row r="5" spans="2:79" ht="15" x14ac:dyDescent="0.2">
      <c r="C5" s="254" t="s">
        <v>5</v>
      </c>
      <c r="E5" s="166" t="s">
        <v>7</v>
      </c>
      <c r="F5" s="262" t="str">
        <f>IF('DATA AWAL'!D5="","",'DATA AWAL'!D5)</f>
        <v>LANGGENG HADI P.</v>
      </c>
      <c r="G5" s="180"/>
      <c r="H5" s="166"/>
      <c r="I5" s="180"/>
      <c r="J5" s="262"/>
      <c r="K5" s="262"/>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79" ht="15" x14ac:dyDescent="0.2">
      <c r="C6" s="254" t="s">
        <v>6</v>
      </c>
      <c r="E6" s="166" t="s">
        <v>7</v>
      </c>
      <c r="F6" s="262" t="str">
        <f>IF('DATA AWAL'!D6="","",'DATA AWAL'!D6)</f>
        <v>196906281992031006</v>
      </c>
      <c r="G6" s="180"/>
      <c r="H6" s="166"/>
      <c r="I6" s="180"/>
      <c r="J6" s="262"/>
      <c r="K6" s="262"/>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row>
    <row r="7" spans="2:79" ht="15" x14ac:dyDescent="0.2">
      <c r="C7" s="254" t="s">
        <v>3</v>
      </c>
      <c r="E7" s="166" t="s">
        <v>7</v>
      </c>
      <c r="F7" s="262" t="str">
        <f>IF('DATA AWAL'!D7="","",'DATA AWAL'!D7)</f>
        <v>Prakarya dan Kewirausahaan (Pengolahan)</v>
      </c>
      <c r="G7" s="180"/>
      <c r="H7" s="166"/>
      <c r="I7" s="180"/>
      <c r="J7" s="262"/>
      <c r="K7" s="262"/>
      <c r="L7" s="262"/>
      <c r="M7" s="262"/>
      <c r="N7" s="262"/>
      <c r="O7" s="262"/>
      <c r="P7" s="262"/>
      <c r="Q7" s="262"/>
      <c r="R7" s="262"/>
      <c r="S7" s="262"/>
      <c r="T7" s="262"/>
      <c r="U7" s="262"/>
      <c r="V7" s="262"/>
      <c r="W7" s="262"/>
      <c r="X7" s="262"/>
      <c r="Y7" s="262"/>
      <c r="Z7" s="262"/>
      <c r="AA7" s="262"/>
      <c r="AB7" s="180"/>
      <c r="AC7" s="180"/>
      <c r="AD7" s="180"/>
      <c r="AE7" s="180"/>
      <c r="AF7" s="180"/>
      <c r="AG7" s="180"/>
      <c r="AH7" s="180"/>
      <c r="AI7" s="180"/>
      <c r="AJ7" s="180"/>
      <c r="AK7" s="180"/>
      <c r="AL7" s="180"/>
    </row>
    <row r="8" spans="2:79" ht="15" x14ac:dyDescent="0.2">
      <c r="C8" s="254" t="s">
        <v>14</v>
      </c>
      <c r="E8" s="166" t="s">
        <v>7</v>
      </c>
      <c r="F8" s="262" t="str">
        <f>IF('DATA AWAL'!D8="","",'DATA AWAL'!D8)</f>
        <v>XII</v>
      </c>
      <c r="G8" s="180"/>
      <c r="H8" s="166"/>
      <c r="I8" s="180"/>
      <c r="J8" s="262"/>
      <c r="K8" s="262"/>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row>
    <row r="9" spans="2:79" ht="15" x14ac:dyDescent="0.2">
      <c r="C9" s="254" t="s">
        <v>13</v>
      </c>
      <c r="E9" s="166" t="s">
        <v>7</v>
      </c>
      <c r="F9" s="262" t="str">
        <f>IF('DATA AWAL'!D9="","",'DATA AWAL'!D9)</f>
        <v>MIPA</v>
      </c>
      <c r="G9" s="262"/>
      <c r="H9" s="262"/>
      <c r="I9" s="180"/>
      <c r="J9" s="262"/>
      <c r="K9" s="262"/>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BJ9" s="221" t="s">
        <v>55</v>
      </c>
    </row>
    <row r="10" spans="2:79" ht="15" x14ac:dyDescent="0.2">
      <c r="C10" s="254" t="s">
        <v>4</v>
      </c>
      <c r="E10" s="166" t="s">
        <v>7</v>
      </c>
      <c r="F10" s="262" t="str">
        <f>IF('DATA AWAL'!D10="","",'DATA AWAL'!D10)</f>
        <v>2017-2018</v>
      </c>
      <c r="G10" s="262"/>
      <c r="H10" s="262"/>
      <c r="I10" s="180"/>
      <c r="J10" s="262"/>
      <c r="K10" s="262"/>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row>
    <row r="11" spans="2:79" ht="63" customHeight="1" x14ac:dyDescent="0.2">
      <c r="C11" s="259" t="s">
        <v>510</v>
      </c>
      <c r="D11" s="216"/>
      <c r="E11" s="166" t="s">
        <v>7</v>
      </c>
      <c r="F11" s="359" t="str">
        <f>'RINCIAN PROG TAHUNAN'!F11</f>
        <v>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row>
    <row r="12" spans="2:79" ht="38.25" customHeight="1" x14ac:dyDescent="0.2">
      <c r="C12" s="259" t="s">
        <v>510</v>
      </c>
      <c r="D12" s="216"/>
      <c r="E12" s="166" t="s">
        <v>7</v>
      </c>
      <c r="F12" s="359" t="str">
        <f>'RINCIAN PROG TAHUNAN'!F12</f>
        <v>4. mengolah, menalar, menyaji, dan mencipta dalam ranah konkret dan ranah abstrak terkait dengan pengembangan dari yang dipelajarinya di sekolah secara mandiri serta bertindak secara efektif dan kreatif, dan mampu menggunakan metoda sesuai kaidah keilmuan</v>
      </c>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BL12" s="255"/>
      <c r="BM12" s="255"/>
      <c r="BN12" s="255"/>
      <c r="BO12" s="255"/>
      <c r="BP12" s="255"/>
      <c r="BQ12" s="255"/>
    </row>
    <row r="14" spans="2:79" ht="14.25" customHeight="1" x14ac:dyDescent="0.2">
      <c r="B14" s="364" t="s">
        <v>8</v>
      </c>
      <c r="C14" s="376" t="s">
        <v>113</v>
      </c>
      <c r="D14" s="368"/>
      <c r="E14" s="367" t="s">
        <v>114</v>
      </c>
      <c r="F14" s="368"/>
      <c r="G14" s="364" t="s">
        <v>17</v>
      </c>
      <c r="H14" s="364" t="s">
        <v>511</v>
      </c>
      <c r="I14" s="363" t="s">
        <v>9</v>
      </c>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199"/>
      <c r="AN14" s="224"/>
      <c r="AO14" s="224"/>
      <c r="AP14" s="224"/>
      <c r="AQ14" s="224"/>
      <c r="AR14" s="224"/>
      <c r="AS14" s="224"/>
      <c r="AT14" s="224"/>
      <c r="AU14" s="224"/>
      <c r="AV14" s="224"/>
    </row>
    <row r="15" spans="2:79" ht="14.25" customHeight="1" x14ac:dyDescent="0.2">
      <c r="B15" s="365"/>
      <c r="C15" s="377"/>
      <c r="D15" s="370"/>
      <c r="E15" s="369"/>
      <c r="F15" s="370"/>
      <c r="G15" s="365"/>
      <c r="H15" s="365"/>
      <c r="I15" s="361" t="str">
        <f>DATA!R9</f>
        <v>Jan 2018</v>
      </c>
      <c r="J15" s="361"/>
      <c r="K15" s="361"/>
      <c r="L15" s="361"/>
      <c r="M15" s="361"/>
      <c r="N15" s="361" t="str">
        <f>DATA!T9</f>
        <v>Feb 2018</v>
      </c>
      <c r="O15" s="361"/>
      <c r="P15" s="361"/>
      <c r="Q15" s="361"/>
      <c r="R15" s="361"/>
      <c r="S15" s="361" t="str">
        <f>DATA!V9</f>
        <v>Mar 2018</v>
      </c>
      <c r="T15" s="361"/>
      <c r="U15" s="361"/>
      <c r="V15" s="361"/>
      <c r="W15" s="361"/>
      <c r="X15" s="361" t="str">
        <f>DATA!X9</f>
        <v>Apr 2018</v>
      </c>
      <c r="Y15" s="361"/>
      <c r="Z15" s="361"/>
      <c r="AA15" s="361"/>
      <c r="AB15" s="361"/>
      <c r="AC15" s="361" t="str">
        <f>DATA!Z9</f>
        <v>Mei 2018</v>
      </c>
      <c r="AD15" s="361"/>
      <c r="AE15" s="361"/>
      <c r="AF15" s="361"/>
      <c r="AG15" s="361"/>
      <c r="AH15" s="362" t="str">
        <f>DATA!AB9</f>
        <v>Jun 2018</v>
      </c>
      <c r="AI15" s="362"/>
      <c r="AJ15" s="362"/>
      <c r="AK15" s="362"/>
      <c r="AL15" s="362"/>
      <c r="AM15" s="200"/>
      <c r="AN15" s="225"/>
      <c r="AO15" s="225"/>
      <c r="AP15" s="225"/>
      <c r="AQ15" s="225"/>
      <c r="AR15" s="225"/>
      <c r="AS15" s="225"/>
      <c r="AT15" s="225"/>
      <c r="AU15" s="225"/>
      <c r="AV15" s="225"/>
      <c r="AZ15" s="227" t="s">
        <v>126</v>
      </c>
      <c r="BA15" s="227"/>
      <c r="BB15" s="227"/>
      <c r="BC15" s="227"/>
      <c r="BD15" s="227"/>
      <c r="BE15" s="227"/>
      <c r="BH15" s="228"/>
      <c r="BI15" s="228"/>
      <c r="BJ15" s="228" t="s">
        <v>127</v>
      </c>
      <c r="BK15" s="228"/>
      <c r="BL15" s="228"/>
      <c r="BM15" s="228"/>
      <c r="BN15" s="228"/>
      <c r="BO15" s="228"/>
      <c r="BP15" s="355" t="s">
        <v>128</v>
      </c>
      <c r="BQ15" s="355"/>
      <c r="BR15" s="355"/>
      <c r="BS15" s="355"/>
      <c r="BT15" s="355"/>
      <c r="BU15" s="355"/>
      <c r="BV15" s="355" t="s">
        <v>128</v>
      </c>
      <c r="BW15" s="355"/>
      <c r="BX15" s="355"/>
      <c r="BY15" s="355"/>
      <c r="BZ15" s="355"/>
      <c r="CA15" s="355"/>
    </row>
    <row r="16" spans="2:79" ht="14.25" customHeight="1" x14ac:dyDescent="0.2">
      <c r="B16" s="365"/>
      <c r="C16" s="377"/>
      <c r="D16" s="370"/>
      <c r="E16" s="369"/>
      <c r="F16" s="370"/>
      <c r="G16" s="365"/>
      <c r="H16" s="365" t="s">
        <v>512</v>
      </c>
      <c r="I16" s="373">
        <f>'MINGGU EFFEKTIF'!G18</f>
        <v>5</v>
      </c>
      <c r="J16" s="374"/>
      <c r="K16" s="374"/>
      <c r="L16" s="374"/>
      <c r="M16" s="375"/>
      <c r="N16" s="373">
        <f>'MINGGU EFFEKTIF'!G19</f>
        <v>4</v>
      </c>
      <c r="O16" s="374"/>
      <c r="P16" s="374"/>
      <c r="Q16" s="374"/>
      <c r="R16" s="375"/>
      <c r="S16" s="373">
        <f>'MINGGU EFFEKTIF'!G20</f>
        <v>5</v>
      </c>
      <c r="T16" s="374"/>
      <c r="U16" s="374"/>
      <c r="V16" s="374"/>
      <c r="W16" s="375"/>
      <c r="X16" s="373">
        <f>'MINGGU EFFEKTIF'!G21</f>
        <v>5</v>
      </c>
      <c r="Y16" s="374"/>
      <c r="Z16" s="374"/>
      <c r="AA16" s="374"/>
      <c r="AB16" s="375"/>
      <c r="AC16" s="373">
        <f>'MINGGU EFFEKTIF'!G22</f>
        <v>4</v>
      </c>
      <c r="AD16" s="374"/>
      <c r="AE16" s="374"/>
      <c r="AF16" s="374"/>
      <c r="AG16" s="375"/>
      <c r="AH16" s="379">
        <f>'MINGGU EFFEKTIF'!G23</f>
        <v>5</v>
      </c>
      <c r="AI16" s="380"/>
      <c r="AJ16" s="380"/>
      <c r="AK16" s="380"/>
      <c r="AL16" s="381"/>
      <c r="AM16" s="200"/>
      <c r="AN16" s="225"/>
      <c r="AO16" s="225"/>
      <c r="AP16" s="225"/>
      <c r="AQ16" s="225"/>
      <c r="AR16" s="225"/>
      <c r="AS16" s="225"/>
      <c r="AT16" s="225"/>
      <c r="AU16" s="225"/>
      <c r="AV16" s="225"/>
      <c r="BB16" s="221"/>
      <c r="BD16" s="221"/>
      <c r="BK16" s="238"/>
      <c r="BR16" s="238"/>
      <c r="BS16" s="238"/>
      <c r="BT16" s="238"/>
      <c r="BU16" s="238"/>
      <c r="BV16" s="238"/>
      <c r="BW16" s="238"/>
      <c r="BX16" s="238"/>
      <c r="BY16" s="238"/>
    </row>
    <row r="17" spans="2:93" ht="14.25" customHeight="1" x14ac:dyDescent="0.2">
      <c r="B17" s="366"/>
      <c r="C17" s="378"/>
      <c r="D17" s="372"/>
      <c r="E17" s="371"/>
      <c r="F17" s="372"/>
      <c r="G17" s="366"/>
      <c r="H17" s="366"/>
      <c r="I17" s="19">
        <v>1</v>
      </c>
      <c r="J17" s="19">
        <v>2</v>
      </c>
      <c r="K17" s="19">
        <v>3</v>
      </c>
      <c r="L17" s="19">
        <v>4</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01"/>
      <c r="AN17" s="226"/>
      <c r="AO17" s="226"/>
      <c r="AP17" s="226"/>
      <c r="AQ17" s="226"/>
      <c r="AR17" s="226"/>
      <c r="AS17" s="226"/>
      <c r="AT17" s="226"/>
      <c r="AU17" s="226"/>
      <c r="AV17" s="226"/>
    </row>
    <row r="18" spans="2:93" ht="66.75" customHeight="1" x14ac:dyDescent="0.2">
      <c r="B18" s="202" t="str">
        <f>IF(F7="",F7,"1")</f>
        <v>1</v>
      </c>
      <c r="C18" s="202" t="str">
        <f t="shared" ref="C18:C32" si="0">BW18</f>
        <v>3.6</v>
      </c>
      <c r="D18" s="203" t="str">
        <f t="shared" ref="D18:D32" si="1">BX18</f>
        <v>memahami perencanaan usaha pengolahan makanan fungsional meliputi ide dan peluang usaha, sumber daya, administrasi, dan pemasaran</v>
      </c>
      <c r="E18" s="202" t="str">
        <f t="shared" ref="E18:E32" si="2">BY18</f>
        <v>4.6</v>
      </c>
      <c r="F18" s="203" t="str">
        <f t="shared" ref="F18:F32" si="3">BZ18</f>
        <v>menyusun perencanaan usaha pengolahan makanan fungsional meliputi ide dan peluang usaha, sumber daya, administrasi, dan pemasaran</v>
      </c>
      <c r="G18" s="212">
        <f t="shared" ref="G18:G32" si="4">CA18</f>
        <v>0</v>
      </c>
      <c r="H18" s="212"/>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98"/>
      <c r="AN18" s="229"/>
      <c r="AO18" s="229"/>
      <c r="AP18" s="229"/>
      <c r="AQ18" s="229"/>
      <c r="AR18" s="229"/>
      <c r="AS18" s="229"/>
      <c r="AT18" s="229"/>
      <c r="AU18" s="229"/>
      <c r="AV18" s="229"/>
      <c r="AW18" s="221">
        <f t="shared" ref="AW18:AW28" si="5">IFERROR(SMALL($AX$18:$AX$32,ROW(1:1)),"")</f>
        <v>1.0001</v>
      </c>
      <c r="AX18" s="221">
        <f>IFERROR(AZ18+(AY18/10000),"")</f>
        <v>1.0001</v>
      </c>
      <c r="AY18" s="221">
        <v>1</v>
      </c>
      <c r="AZ18" s="221" t="str">
        <f>'RINCIAN PROG TAHUNAN'!Q16</f>
        <v>1</v>
      </c>
      <c r="BA18" s="221" t="str">
        <f>'RINCIAN PROG TAHUNAN'!R16</f>
        <v>3.1</v>
      </c>
      <c r="BB18" s="222" t="str">
        <f>'RINCIAN PROG TAHUNAN'!S16</f>
        <v>memahami perencanaan usaha pengolahan makanan khas daerah yang dimodifikasi dari bahan pangan nabati dan hewani meliputi ide dan peluang usaha, sumber daya, administrasi, dan pemasaran</v>
      </c>
      <c r="BC18" s="221" t="str">
        <f>'RINCIAN PROG TAHUNAN'!T16</f>
        <v>4.1</v>
      </c>
      <c r="BD18" s="222" t="str">
        <f>'RINCIAN PROG TAHUNAN'!U16</f>
        <v>menyususn perencanaan usaha pengolahan makanan khas daerah yang dimodifikasi dari bahan pangan nabati dan hewani meliputi ide dan peluang usaha, sumber daya, administrasi, dan pemasaran</v>
      </c>
      <c r="BE18" s="221">
        <f>'RINCIAN PROG TAHUNAN'!V16</f>
        <v>0</v>
      </c>
      <c r="BG18" s="221">
        <f t="shared" ref="BG18:BG28" si="6">IFERROR(SMALL($BH$18:$BH$32,ROW(1:1)),"")</f>
        <v>6.0006000000000004</v>
      </c>
      <c r="BH18" s="221" t="str">
        <f>IFERROR(BJ18+(AY18/10000),"")</f>
        <v/>
      </c>
      <c r="BJ18" s="221" t="str">
        <f>'RINCIAN PROG TAHUNAN'!Y16</f>
        <v/>
      </c>
      <c r="BK18" s="222" t="str">
        <f>'RINCIAN PROG TAHUNAN'!Z16</f>
        <v/>
      </c>
      <c r="BL18" s="222" t="str">
        <f>'RINCIAN PROG TAHUNAN'!AA16</f>
        <v/>
      </c>
      <c r="BM18" s="221" t="str">
        <f>'RINCIAN PROG TAHUNAN'!AB16</f>
        <v/>
      </c>
      <c r="BN18" s="222" t="str">
        <f>'RINCIAN PROG TAHUNAN'!AC16</f>
        <v/>
      </c>
      <c r="BO18" s="221" t="str">
        <f>'RINCIAN PROG TAHUNAN'!AD16</f>
        <v/>
      </c>
      <c r="BP18" s="221" t="str">
        <f t="shared" ref="BP18:BP32" si="7">IF(AW18="","",VLOOKUP(AW18,$AX$18:$BE$32,3,FALSE))</f>
        <v>1</v>
      </c>
      <c r="BQ18" s="222" t="str">
        <f t="shared" ref="BQ18:BQ32" si="8">IF(AW18="","",VLOOKUP(AW18,$AX$18:$BE$32,4,FALSE))</f>
        <v>3.1</v>
      </c>
      <c r="BR18" s="222" t="str">
        <f t="shared" ref="BR18:BR32" si="9">IF(AW18="","",VLOOKUP(AW18,$AX$18:$BE$32,5,FALSE))</f>
        <v>memahami perencanaan usaha pengolahan makanan khas daerah yang dimodifikasi dari bahan pangan nabati dan hewani meliputi ide dan peluang usaha, sumber daya, administrasi, dan pemasaran</v>
      </c>
      <c r="BS18" s="221" t="str">
        <f t="shared" ref="BS18:BS32" si="10">IF(AW18="","",VLOOKUP(AW18,$AX$18:$BE$32,6,FALSE))</f>
        <v>4.1</v>
      </c>
      <c r="BT18" s="222" t="str">
        <f t="shared" ref="BT18:BT32" si="11">IF(AW18="","",VLOOKUP(AW18,$AX$18:$BE$32,7,FALSE))</f>
        <v>menyususn perencanaan usaha pengolahan makanan khas daerah yang dimodifikasi dari bahan pangan nabati dan hewani meliputi ide dan peluang usaha, sumber daya, administrasi, dan pemasaran</v>
      </c>
      <c r="BU18" s="221">
        <f t="shared" ref="BU18:BU32" si="12">IF(AW18="","",VLOOKUP(AW18,$AX$18:$BE$32,8,FALSE))</f>
        <v>0</v>
      </c>
      <c r="BV18" s="221">
        <f>IF(BG18="","",VLOOKUP(BG18,$BH$18:$BO$32,3,FALSE))</f>
        <v>6</v>
      </c>
      <c r="BW18" s="221" t="str">
        <f>IF(BG18="","",VLOOKUP(BG18,$BH$18:$BO$32,4,FALSE))</f>
        <v>3.6</v>
      </c>
      <c r="BX18" s="222" t="str">
        <f>IF(BG18="","",VLOOKUP(BG18,$BH$18:$BO$32,5,FALSE))</f>
        <v>memahami perencanaan usaha pengolahan makanan fungsional meliputi ide dan peluang usaha, sumber daya, administrasi, dan pemasaran</v>
      </c>
      <c r="BY18" s="221" t="str">
        <f>IF(BG18="","",VLOOKUP(BG18,$BH$18:$BO$32,6,FALSE))</f>
        <v>4.6</v>
      </c>
      <c r="BZ18" s="222" t="str">
        <f>IF(BG18="","",VLOOKUP(BG18,$BH$18:$BO$32,7,FALSE))</f>
        <v>menyusun perencanaan usaha pengolahan makanan fungsional meliputi ide dan peluang usaha, sumber daya, administrasi, dan pemasaran</v>
      </c>
      <c r="CA18" s="221">
        <f>IF(BG18="","",VLOOKUP(BG18,$BH$18:$BO$32,8,FALSE))</f>
        <v>0</v>
      </c>
      <c r="CB18" s="227"/>
      <c r="CC18" s="227"/>
      <c r="CD18" s="227"/>
      <c r="CE18" s="227"/>
      <c r="CF18" s="227"/>
      <c r="CG18" s="227"/>
      <c r="CH18" s="227"/>
      <c r="CI18" s="227"/>
      <c r="CJ18" s="227"/>
      <c r="CK18" s="227"/>
      <c r="CL18" s="227"/>
      <c r="CM18" s="227"/>
      <c r="CN18" s="227"/>
      <c r="CO18" s="227"/>
    </row>
    <row r="19" spans="2:93" ht="66.75" customHeight="1" x14ac:dyDescent="0.2">
      <c r="B19" s="204">
        <f>IF(C18="","",B18+1)</f>
        <v>2</v>
      </c>
      <c r="C19" s="204" t="str">
        <f t="shared" si="0"/>
        <v/>
      </c>
      <c r="D19" s="205" t="str">
        <f t="shared" si="1"/>
        <v/>
      </c>
      <c r="E19" s="204" t="str">
        <f t="shared" si="2"/>
        <v/>
      </c>
      <c r="F19" s="205" t="str">
        <f t="shared" si="3"/>
        <v/>
      </c>
      <c r="G19" s="160" t="str">
        <f t="shared" si="4"/>
        <v/>
      </c>
      <c r="H19" s="160"/>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98"/>
      <c r="AN19" s="229"/>
      <c r="AO19" s="229"/>
      <c r="AP19" s="229"/>
      <c r="AQ19" s="229"/>
      <c r="AR19" s="229"/>
      <c r="AS19" s="229"/>
      <c r="AT19" s="229"/>
      <c r="AU19" s="229"/>
      <c r="AV19" s="229"/>
      <c r="AW19" s="221" t="str">
        <f t="shared" si="5"/>
        <v/>
      </c>
      <c r="AX19" s="221" t="str">
        <f t="shared" ref="AX19:AX32" si="13">IFERROR(AZ19+(AY19/10000),"")</f>
        <v/>
      </c>
      <c r="AY19" s="221">
        <v>2</v>
      </c>
      <c r="AZ19" s="221" t="str">
        <f>'RINCIAN PROG TAHUNAN'!Q17</f>
        <v/>
      </c>
      <c r="BA19" s="221" t="str">
        <f>'RINCIAN PROG TAHUNAN'!R17</f>
        <v/>
      </c>
      <c r="BB19" s="222" t="str">
        <f>'RINCIAN PROG TAHUNAN'!S17</f>
        <v/>
      </c>
      <c r="BC19" s="221" t="str">
        <f>'RINCIAN PROG TAHUNAN'!T17</f>
        <v/>
      </c>
      <c r="BD19" s="222" t="str">
        <f>'RINCIAN PROG TAHUNAN'!U17</f>
        <v/>
      </c>
      <c r="BE19" s="221" t="str">
        <f>'RINCIAN PROG TAHUNAN'!V17</f>
        <v/>
      </c>
      <c r="BG19" s="221" t="str">
        <f t="shared" si="6"/>
        <v/>
      </c>
      <c r="BH19" s="221" t="str">
        <f t="shared" ref="BH19:BH32" si="14">IFERROR(BJ19+(AY19/10000),"")</f>
        <v/>
      </c>
      <c r="BJ19" s="221" t="str">
        <f>'RINCIAN PROG TAHUNAN'!Y17</f>
        <v/>
      </c>
      <c r="BK19" s="222" t="str">
        <f>'RINCIAN PROG TAHUNAN'!Z17</f>
        <v/>
      </c>
      <c r="BL19" s="222" t="str">
        <f>'RINCIAN PROG TAHUNAN'!AA17</f>
        <v/>
      </c>
      <c r="BM19" s="221" t="str">
        <f>'RINCIAN PROG TAHUNAN'!AB17</f>
        <v/>
      </c>
      <c r="BN19" s="222" t="str">
        <f>'RINCIAN PROG TAHUNAN'!AC17</f>
        <v/>
      </c>
      <c r="BO19" s="221" t="str">
        <f>'RINCIAN PROG TAHUNAN'!AD17</f>
        <v/>
      </c>
      <c r="BP19" s="221" t="str">
        <f t="shared" si="7"/>
        <v/>
      </c>
      <c r="BQ19" s="222" t="str">
        <f t="shared" si="8"/>
        <v/>
      </c>
      <c r="BR19" s="222" t="str">
        <f t="shared" si="9"/>
        <v/>
      </c>
      <c r="BS19" s="221" t="str">
        <f t="shared" si="10"/>
        <v/>
      </c>
      <c r="BT19" s="222" t="str">
        <f t="shared" si="11"/>
        <v/>
      </c>
      <c r="BU19" s="221" t="str">
        <f t="shared" si="12"/>
        <v/>
      </c>
      <c r="BV19" s="221" t="str">
        <f t="shared" ref="BV19:BV32" si="15">IF(BG19="","",VLOOKUP(BG19,$BH$18:$BO$32,3,FALSE))</f>
        <v/>
      </c>
      <c r="BW19" s="221" t="str">
        <f t="shared" ref="BW19:BW32" si="16">IF(BG19="","",VLOOKUP(BG19,$BH$18:$BO$32,4,FALSE))</f>
        <v/>
      </c>
      <c r="BX19" s="222" t="str">
        <f t="shared" ref="BX19:BX32" si="17">IF(BG19="","",VLOOKUP(BG19,$BH$18:$BO$32,5,FALSE))</f>
        <v/>
      </c>
      <c r="BY19" s="221" t="str">
        <f t="shared" ref="BY19:BY32" si="18">IF(BG19="","",VLOOKUP(BG19,$BH$18:$BO$32,6,FALSE))</f>
        <v/>
      </c>
      <c r="BZ19" s="222" t="str">
        <f t="shared" ref="BZ19:BZ32" si="19">IF(BG19="","",VLOOKUP(BG19,$BH$18:$BO$32,7,FALSE))</f>
        <v/>
      </c>
      <c r="CA19" s="221" t="str">
        <f t="shared" ref="CA19:CA32" si="20">IF(BG19="","",VLOOKUP(BG19,$BH$18:$BO$32,8,FALSE))</f>
        <v/>
      </c>
      <c r="CB19" s="227"/>
      <c r="CC19" s="227"/>
      <c r="CD19" s="227"/>
      <c r="CE19" s="227"/>
      <c r="CF19" s="227"/>
      <c r="CG19" s="227"/>
      <c r="CH19" s="227"/>
      <c r="CI19" s="227"/>
      <c r="CJ19" s="227"/>
      <c r="CK19" s="227"/>
      <c r="CL19" s="227"/>
      <c r="CM19" s="227"/>
      <c r="CN19" s="227"/>
      <c r="CO19" s="227"/>
    </row>
    <row r="20" spans="2:93" ht="66.75" customHeight="1" x14ac:dyDescent="0.2">
      <c r="B20" s="204" t="str">
        <f t="shared" ref="B20:B32" si="21">IF(C19="","",B19+1)</f>
        <v/>
      </c>
      <c r="C20" s="204" t="str">
        <f t="shared" si="0"/>
        <v/>
      </c>
      <c r="D20" s="205" t="str">
        <f t="shared" si="1"/>
        <v/>
      </c>
      <c r="E20" s="204" t="str">
        <f t="shared" si="2"/>
        <v/>
      </c>
      <c r="F20" s="205" t="str">
        <f t="shared" si="3"/>
        <v/>
      </c>
      <c r="G20" s="160" t="str">
        <f t="shared" si="4"/>
        <v/>
      </c>
      <c r="H20" s="160"/>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98"/>
      <c r="AN20" s="229"/>
      <c r="AO20" s="229"/>
      <c r="AP20" s="229"/>
      <c r="AQ20" s="229"/>
      <c r="AR20" s="229"/>
      <c r="AS20" s="229"/>
      <c r="AT20" s="229"/>
      <c r="AU20" s="229"/>
      <c r="AV20" s="229"/>
      <c r="AW20" s="221" t="str">
        <f t="shared" si="5"/>
        <v/>
      </c>
      <c r="AX20" s="221" t="str">
        <f t="shared" si="13"/>
        <v/>
      </c>
      <c r="AY20" s="221">
        <v>3</v>
      </c>
      <c r="AZ20" s="221" t="str">
        <f>'RINCIAN PROG TAHUNAN'!Q18</f>
        <v/>
      </c>
      <c r="BA20" s="221" t="str">
        <f>'RINCIAN PROG TAHUNAN'!R18</f>
        <v/>
      </c>
      <c r="BB20" s="222" t="str">
        <f>'RINCIAN PROG TAHUNAN'!S18</f>
        <v/>
      </c>
      <c r="BC20" s="221" t="str">
        <f>'RINCIAN PROG TAHUNAN'!T18</f>
        <v/>
      </c>
      <c r="BD20" s="222" t="str">
        <f>'RINCIAN PROG TAHUNAN'!U18</f>
        <v/>
      </c>
      <c r="BE20" s="221" t="str">
        <f>'RINCIAN PROG TAHUNAN'!V18</f>
        <v/>
      </c>
      <c r="BG20" s="221" t="str">
        <f t="shared" si="6"/>
        <v/>
      </c>
      <c r="BH20" s="221" t="str">
        <f t="shared" si="14"/>
        <v/>
      </c>
      <c r="BJ20" s="221" t="str">
        <f>'RINCIAN PROG TAHUNAN'!Y18</f>
        <v/>
      </c>
      <c r="BK20" s="222" t="str">
        <f>'RINCIAN PROG TAHUNAN'!Z18</f>
        <v/>
      </c>
      <c r="BL20" s="222" t="str">
        <f>'RINCIAN PROG TAHUNAN'!AA18</f>
        <v/>
      </c>
      <c r="BM20" s="221" t="str">
        <f>'RINCIAN PROG TAHUNAN'!AB18</f>
        <v/>
      </c>
      <c r="BN20" s="222" t="str">
        <f>'RINCIAN PROG TAHUNAN'!AC18</f>
        <v/>
      </c>
      <c r="BO20" s="221" t="str">
        <f>'RINCIAN PROG TAHUNAN'!AD18</f>
        <v/>
      </c>
      <c r="BP20" s="221" t="str">
        <f t="shared" si="7"/>
        <v/>
      </c>
      <c r="BQ20" s="222" t="str">
        <f t="shared" si="8"/>
        <v/>
      </c>
      <c r="BR20" s="222" t="str">
        <f t="shared" si="9"/>
        <v/>
      </c>
      <c r="BS20" s="221" t="str">
        <f t="shared" si="10"/>
        <v/>
      </c>
      <c r="BT20" s="222" t="str">
        <f t="shared" si="11"/>
        <v/>
      </c>
      <c r="BU20" s="221" t="str">
        <f t="shared" si="12"/>
        <v/>
      </c>
      <c r="BV20" s="221" t="str">
        <f t="shared" si="15"/>
        <v/>
      </c>
      <c r="BW20" s="221" t="str">
        <f t="shared" si="16"/>
        <v/>
      </c>
      <c r="BX20" s="222" t="str">
        <f t="shared" si="17"/>
        <v/>
      </c>
      <c r="BY20" s="221" t="str">
        <f t="shared" si="18"/>
        <v/>
      </c>
      <c r="BZ20" s="222" t="str">
        <f t="shared" si="19"/>
        <v/>
      </c>
      <c r="CA20" s="221" t="str">
        <f t="shared" si="20"/>
        <v/>
      </c>
      <c r="CB20" s="227"/>
      <c r="CC20" s="227"/>
      <c r="CD20" s="227"/>
      <c r="CE20" s="227"/>
      <c r="CF20" s="227"/>
      <c r="CG20" s="227"/>
      <c r="CH20" s="227"/>
      <c r="CI20" s="227"/>
      <c r="CJ20" s="227"/>
      <c r="CK20" s="227"/>
      <c r="CL20" s="227"/>
      <c r="CM20" s="227"/>
      <c r="CN20" s="227"/>
      <c r="CO20" s="227"/>
    </row>
    <row r="21" spans="2:93" ht="66.75" customHeight="1" x14ac:dyDescent="0.2">
      <c r="B21" s="204" t="str">
        <f t="shared" si="21"/>
        <v/>
      </c>
      <c r="C21" s="204" t="str">
        <f t="shared" si="0"/>
        <v/>
      </c>
      <c r="D21" s="205" t="str">
        <f t="shared" si="1"/>
        <v/>
      </c>
      <c r="E21" s="204" t="str">
        <f t="shared" si="2"/>
        <v/>
      </c>
      <c r="F21" s="205" t="str">
        <f t="shared" si="3"/>
        <v/>
      </c>
      <c r="G21" s="160" t="str">
        <f t="shared" si="4"/>
        <v/>
      </c>
      <c r="H21" s="160"/>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98"/>
      <c r="AN21" s="229"/>
      <c r="AO21" s="229"/>
      <c r="AP21" s="229"/>
      <c r="AQ21" s="229"/>
      <c r="AR21" s="229"/>
      <c r="AS21" s="229"/>
      <c r="AT21" s="229"/>
      <c r="AU21" s="229"/>
      <c r="AV21" s="229"/>
      <c r="AW21" s="221" t="str">
        <f t="shared" si="5"/>
        <v/>
      </c>
      <c r="AX21" s="221" t="str">
        <f t="shared" si="13"/>
        <v/>
      </c>
      <c r="AY21" s="221">
        <v>4</v>
      </c>
      <c r="AZ21" s="221" t="str">
        <f>'RINCIAN PROG TAHUNAN'!Q19</f>
        <v/>
      </c>
      <c r="BA21" s="221" t="str">
        <f>'RINCIAN PROG TAHUNAN'!R19</f>
        <v/>
      </c>
      <c r="BB21" s="222" t="str">
        <f>'RINCIAN PROG TAHUNAN'!S19</f>
        <v/>
      </c>
      <c r="BC21" s="221" t="str">
        <f>'RINCIAN PROG TAHUNAN'!T19</f>
        <v/>
      </c>
      <c r="BD21" s="222" t="str">
        <f>'RINCIAN PROG TAHUNAN'!U19</f>
        <v/>
      </c>
      <c r="BE21" s="221" t="str">
        <f>'RINCIAN PROG TAHUNAN'!V19</f>
        <v/>
      </c>
      <c r="BG21" s="221" t="str">
        <f t="shared" si="6"/>
        <v/>
      </c>
      <c r="BH21" s="221" t="str">
        <f t="shared" si="14"/>
        <v/>
      </c>
      <c r="BJ21" s="221" t="str">
        <f>'RINCIAN PROG TAHUNAN'!Y19</f>
        <v/>
      </c>
      <c r="BK21" s="222" t="str">
        <f>'RINCIAN PROG TAHUNAN'!Z19</f>
        <v/>
      </c>
      <c r="BL21" s="222" t="str">
        <f>'RINCIAN PROG TAHUNAN'!AA19</f>
        <v/>
      </c>
      <c r="BM21" s="221" t="str">
        <f>'RINCIAN PROG TAHUNAN'!AB19</f>
        <v/>
      </c>
      <c r="BN21" s="222" t="str">
        <f>'RINCIAN PROG TAHUNAN'!AC19</f>
        <v/>
      </c>
      <c r="BO21" s="221" t="str">
        <f>'RINCIAN PROG TAHUNAN'!AD19</f>
        <v/>
      </c>
      <c r="BP21" s="221" t="str">
        <f t="shared" si="7"/>
        <v/>
      </c>
      <c r="BQ21" s="222" t="str">
        <f t="shared" si="8"/>
        <v/>
      </c>
      <c r="BR21" s="222" t="str">
        <f t="shared" si="9"/>
        <v/>
      </c>
      <c r="BS21" s="221" t="str">
        <f t="shared" si="10"/>
        <v/>
      </c>
      <c r="BT21" s="222" t="str">
        <f t="shared" si="11"/>
        <v/>
      </c>
      <c r="BU21" s="221" t="str">
        <f t="shared" si="12"/>
        <v/>
      </c>
      <c r="BV21" s="221" t="str">
        <f t="shared" si="15"/>
        <v/>
      </c>
      <c r="BW21" s="221" t="str">
        <f t="shared" si="16"/>
        <v/>
      </c>
      <c r="BX21" s="222" t="str">
        <f t="shared" si="17"/>
        <v/>
      </c>
      <c r="BY21" s="221" t="str">
        <f t="shared" si="18"/>
        <v/>
      </c>
      <c r="BZ21" s="222" t="str">
        <f t="shared" si="19"/>
        <v/>
      </c>
      <c r="CA21" s="221" t="str">
        <f t="shared" si="20"/>
        <v/>
      </c>
      <c r="CB21" s="227"/>
      <c r="CC21" s="227"/>
      <c r="CD21" s="227"/>
      <c r="CE21" s="227"/>
      <c r="CF21" s="227"/>
      <c r="CG21" s="227"/>
      <c r="CH21" s="227"/>
      <c r="CI21" s="227"/>
      <c r="CJ21" s="227"/>
      <c r="CK21" s="227"/>
      <c r="CL21" s="227"/>
      <c r="CM21" s="227"/>
      <c r="CN21" s="227"/>
      <c r="CO21" s="227"/>
    </row>
    <row r="22" spans="2:93" ht="66.75" customHeight="1" x14ac:dyDescent="0.2">
      <c r="B22" s="204" t="str">
        <f t="shared" si="21"/>
        <v/>
      </c>
      <c r="C22" s="204" t="str">
        <f t="shared" si="0"/>
        <v/>
      </c>
      <c r="D22" s="205" t="str">
        <f t="shared" si="1"/>
        <v/>
      </c>
      <c r="E22" s="204" t="str">
        <f t="shared" si="2"/>
        <v/>
      </c>
      <c r="F22" s="205" t="str">
        <f t="shared" si="3"/>
        <v/>
      </c>
      <c r="G22" s="160" t="str">
        <f t="shared" si="4"/>
        <v/>
      </c>
      <c r="H22" s="160"/>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98"/>
      <c r="AN22" s="229"/>
      <c r="AO22" s="229"/>
      <c r="AP22" s="229"/>
      <c r="AQ22" s="229"/>
      <c r="AR22" s="229"/>
      <c r="AS22" s="229"/>
      <c r="AT22" s="229"/>
      <c r="AU22" s="229"/>
      <c r="AV22" s="229"/>
      <c r="AW22" s="221" t="str">
        <f t="shared" si="5"/>
        <v/>
      </c>
      <c r="AX22" s="221" t="str">
        <f t="shared" si="13"/>
        <v/>
      </c>
      <c r="AY22" s="221">
        <v>5</v>
      </c>
      <c r="AZ22" s="221" t="str">
        <f>'RINCIAN PROG TAHUNAN'!Q20</f>
        <v/>
      </c>
      <c r="BA22" s="221" t="str">
        <f>'RINCIAN PROG TAHUNAN'!R20</f>
        <v/>
      </c>
      <c r="BB22" s="222" t="str">
        <f>'RINCIAN PROG TAHUNAN'!S20</f>
        <v/>
      </c>
      <c r="BC22" s="221" t="str">
        <f>'RINCIAN PROG TAHUNAN'!T20</f>
        <v/>
      </c>
      <c r="BD22" s="222" t="str">
        <f>'RINCIAN PROG TAHUNAN'!U20</f>
        <v/>
      </c>
      <c r="BE22" s="221" t="str">
        <f>'RINCIAN PROG TAHUNAN'!V20</f>
        <v/>
      </c>
      <c r="BG22" s="221" t="str">
        <f t="shared" si="6"/>
        <v/>
      </c>
      <c r="BH22" s="221" t="str">
        <f t="shared" si="14"/>
        <v/>
      </c>
      <c r="BJ22" s="221" t="str">
        <f>'RINCIAN PROG TAHUNAN'!Y20</f>
        <v/>
      </c>
      <c r="BK22" s="222" t="str">
        <f>'RINCIAN PROG TAHUNAN'!Z20</f>
        <v/>
      </c>
      <c r="BL22" s="222" t="str">
        <f>'RINCIAN PROG TAHUNAN'!AA20</f>
        <v/>
      </c>
      <c r="BM22" s="221" t="str">
        <f>'RINCIAN PROG TAHUNAN'!AB20</f>
        <v/>
      </c>
      <c r="BN22" s="222" t="str">
        <f>'RINCIAN PROG TAHUNAN'!AC20</f>
        <v/>
      </c>
      <c r="BO22" s="221" t="str">
        <f>'RINCIAN PROG TAHUNAN'!AD20</f>
        <v/>
      </c>
      <c r="BP22" s="221" t="str">
        <f t="shared" si="7"/>
        <v/>
      </c>
      <c r="BQ22" s="222" t="str">
        <f t="shared" si="8"/>
        <v/>
      </c>
      <c r="BR22" s="222" t="str">
        <f t="shared" si="9"/>
        <v/>
      </c>
      <c r="BS22" s="221" t="str">
        <f t="shared" si="10"/>
        <v/>
      </c>
      <c r="BT22" s="222" t="str">
        <f t="shared" si="11"/>
        <v/>
      </c>
      <c r="BU22" s="221" t="str">
        <f t="shared" si="12"/>
        <v/>
      </c>
      <c r="BV22" s="221" t="str">
        <f t="shared" si="15"/>
        <v/>
      </c>
      <c r="BW22" s="221" t="str">
        <f t="shared" si="16"/>
        <v/>
      </c>
      <c r="BX22" s="222" t="str">
        <f t="shared" si="17"/>
        <v/>
      </c>
      <c r="BY22" s="221" t="str">
        <f t="shared" si="18"/>
        <v/>
      </c>
      <c r="BZ22" s="222" t="str">
        <f t="shared" si="19"/>
        <v/>
      </c>
      <c r="CA22" s="221" t="str">
        <f t="shared" si="20"/>
        <v/>
      </c>
      <c r="CB22" s="227"/>
      <c r="CC22" s="227"/>
      <c r="CD22" s="227"/>
      <c r="CE22" s="227"/>
      <c r="CF22" s="227"/>
      <c r="CG22" s="227"/>
      <c r="CH22" s="227"/>
      <c r="CI22" s="227"/>
      <c r="CJ22" s="227"/>
      <c r="CK22" s="227"/>
      <c r="CL22" s="227"/>
      <c r="CM22" s="227"/>
      <c r="CN22" s="227"/>
      <c r="CO22" s="227"/>
    </row>
    <row r="23" spans="2:93" ht="66.75" customHeight="1" x14ac:dyDescent="0.2">
      <c r="B23" s="204" t="str">
        <f t="shared" si="21"/>
        <v/>
      </c>
      <c r="C23" s="204" t="str">
        <f t="shared" si="0"/>
        <v/>
      </c>
      <c r="D23" s="205" t="str">
        <f t="shared" si="1"/>
        <v/>
      </c>
      <c r="E23" s="204" t="str">
        <f t="shared" si="2"/>
        <v/>
      </c>
      <c r="F23" s="205" t="str">
        <f t="shared" si="3"/>
        <v/>
      </c>
      <c r="G23" s="160" t="str">
        <f t="shared" si="4"/>
        <v/>
      </c>
      <c r="H23" s="160"/>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98"/>
      <c r="AN23" s="229"/>
      <c r="AO23" s="229"/>
      <c r="AP23" s="229"/>
      <c r="AQ23" s="229"/>
      <c r="AR23" s="229"/>
      <c r="AS23" s="229"/>
      <c r="AT23" s="229"/>
      <c r="AU23" s="229"/>
      <c r="AV23" s="229"/>
      <c r="AW23" s="221" t="str">
        <f t="shared" si="5"/>
        <v/>
      </c>
      <c r="AX23" s="221" t="str">
        <f t="shared" si="13"/>
        <v/>
      </c>
      <c r="AY23" s="221">
        <v>6</v>
      </c>
      <c r="AZ23" s="221" t="str">
        <f>'RINCIAN PROG TAHUNAN'!Q21</f>
        <v/>
      </c>
      <c r="BA23" s="221" t="str">
        <f>'RINCIAN PROG TAHUNAN'!R21</f>
        <v/>
      </c>
      <c r="BB23" s="222" t="str">
        <f>'RINCIAN PROG TAHUNAN'!S21</f>
        <v/>
      </c>
      <c r="BC23" s="221" t="str">
        <f>'RINCIAN PROG TAHUNAN'!T21</f>
        <v/>
      </c>
      <c r="BD23" s="222" t="str">
        <f>'RINCIAN PROG TAHUNAN'!U21</f>
        <v/>
      </c>
      <c r="BE23" s="221" t="str">
        <f>'RINCIAN PROG TAHUNAN'!V21</f>
        <v/>
      </c>
      <c r="BG23" s="221" t="str">
        <f t="shared" si="6"/>
        <v/>
      </c>
      <c r="BH23" s="221">
        <f t="shared" si="14"/>
        <v>6.0006000000000004</v>
      </c>
      <c r="BJ23" s="221">
        <f>'RINCIAN PROG TAHUNAN'!Y21</f>
        <v>6</v>
      </c>
      <c r="BK23" s="222" t="str">
        <f>'RINCIAN PROG TAHUNAN'!Z21</f>
        <v>3.6</v>
      </c>
      <c r="BL23" s="222" t="str">
        <f>'RINCIAN PROG TAHUNAN'!AA21</f>
        <v>memahami perencanaan usaha pengolahan makanan fungsional meliputi ide dan peluang usaha, sumber daya, administrasi, dan pemasaran</v>
      </c>
      <c r="BM23" s="221" t="str">
        <f>'RINCIAN PROG TAHUNAN'!AB21</f>
        <v>4.6</v>
      </c>
      <c r="BN23" s="222" t="str">
        <f>'RINCIAN PROG TAHUNAN'!AC21</f>
        <v>menyusun perencanaan usaha pengolahan makanan fungsional meliputi ide dan peluang usaha, sumber daya, administrasi, dan pemasaran</v>
      </c>
      <c r="BO23" s="221">
        <f>'RINCIAN PROG TAHUNAN'!AD21</f>
        <v>0</v>
      </c>
      <c r="BP23" s="221" t="str">
        <f t="shared" si="7"/>
        <v/>
      </c>
      <c r="BQ23" s="222" t="str">
        <f t="shared" si="8"/>
        <v/>
      </c>
      <c r="BR23" s="222" t="str">
        <f t="shared" si="9"/>
        <v/>
      </c>
      <c r="BS23" s="221" t="str">
        <f t="shared" si="10"/>
        <v/>
      </c>
      <c r="BT23" s="222" t="str">
        <f t="shared" si="11"/>
        <v/>
      </c>
      <c r="BU23" s="221" t="str">
        <f t="shared" si="12"/>
        <v/>
      </c>
      <c r="BV23" s="221" t="str">
        <f t="shared" si="15"/>
        <v/>
      </c>
      <c r="BW23" s="221" t="str">
        <f t="shared" si="16"/>
        <v/>
      </c>
      <c r="BX23" s="222" t="str">
        <f t="shared" si="17"/>
        <v/>
      </c>
      <c r="BY23" s="221" t="str">
        <f t="shared" si="18"/>
        <v/>
      </c>
      <c r="BZ23" s="222" t="str">
        <f t="shared" si="19"/>
        <v/>
      </c>
      <c r="CA23" s="221" t="str">
        <f t="shared" si="20"/>
        <v/>
      </c>
      <c r="CB23" s="227"/>
      <c r="CC23" s="227"/>
      <c r="CD23" s="227"/>
      <c r="CE23" s="227"/>
      <c r="CF23" s="227"/>
      <c r="CG23" s="227"/>
      <c r="CH23" s="227"/>
      <c r="CI23" s="227"/>
      <c r="CJ23" s="227"/>
      <c r="CK23" s="227"/>
      <c r="CL23" s="227"/>
      <c r="CM23" s="227"/>
      <c r="CN23" s="227"/>
      <c r="CO23" s="227"/>
    </row>
    <row r="24" spans="2:93" ht="66.75" customHeight="1" x14ac:dyDescent="0.2">
      <c r="B24" s="204" t="str">
        <f t="shared" si="21"/>
        <v/>
      </c>
      <c r="C24" s="204" t="str">
        <f t="shared" si="0"/>
        <v/>
      </c>
      <c r="D24" s="205" t="str">
        <f t="shared" si="1"/>
        <v/>
      </c>
      <c r="E24" s="204" t="str">
        <f t="shared" si="2"/>
        <v/>
      </c>
      <c r="F24" s="205" t="str">
        <f t="shared" si="3"/>
        <v/>
      </c>
      <c r="G24" s="160" t="str">
        <f t="shared" si="4"/>
        <v/>
      </c>
      <c r="H24" s="160"/>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98"/>
      <c r="AN24" s="229"/>
      <c r="AO24" s="229"/>
      <c r="AP24" s="229"/>
      <c r="AQ24" s="229"/>
      <c r="AR24" s="229"/>
      <c r="AS24" s="229"/>
      <c r="AT24" s="229"/>
      <c r="AU24" s="229"/>
      <c r="AV24" s="229"/>
      <c r="AW24" s="221" t="str">
        <f t="shared" si="5"/>
        <v/>
      </c>
      <c r="AX24" s="221" t="str">
        <f t="shared" si="13"/>
        <v/>
      </c>
      <c r="AY24" s="221">
        <v>7</v>
      </c>
      <c r="AZ24" s="221" t="str">
        <f>'RINCIAN PROG TAHUNAN'!Q22</f>
        <v/>
      </c>
      <c r="BA24" s="221" t="str">
        <f>'RINCIAN PROG TAHUNAN'!R22</f>
        <v/>
      </c>
      <c r="BB24" s="222" t="str">
        <f>'RINCIAN PROG TAHUNAN'!S22</f>
        <v/>
      </c>
      <c r="BC24" s="221" t="str">
        <f>'RINCIAN PROG TAHUNAN'!T22</f>
        <v/>
      </c>
      <c r="BD24" s="222" t="str">
        <f>'RINCIAN PROG TAHUNAN'!U22</f>
        <v/>
      </c>
      <c r="BE24" s="221" t="str">
        <f>'RINCIAN PROG TAHUNAN'!V22</f>
        <v/>
      </c>
      <c r="BG24" s="221" t="str">
        <f t="shared" si="6"/>
        <v/>
      </c>
      <c r="BH24" s="221" t="str">
        <f t="shared" si="14"/>
        <v/>
      </c>
      <c r="BJ24" s="221" t="str">
        <f>'RINCIAN PROG TAHUNAN'!Y22</f>
        <v/>
      </c>
      <c r="BK24" s="222" t="str">
        <f>'RINCIAN PROG TAHUNAN'!Z22</f>
        <v/>
      </c>
      <c r="BL24" s="222" t="str">
        <f>'RINCIAN PROG TAHUNAN'!AA22</f>
        <v/>
      </c>
      <c r="BM24" s="221" t="str">
        <f>'RINCIAN PROG TAHUNAN'!AB22</f>
        <v/>
      </c>
      <c r="BN24" s="222" t="str">
        <f>'RINCIAN PROG TAHUNAN'!AC22</f>
        <v/>
      </c>
      <c r="BO24" s="221" t="str">
        <f>'RINCIAN PROG TAHUNAN'!AD22</f>
        <v/>
      </c>
      <c r="BP24" s="221" t="str">
        <f t="shared" si="7"/>
        <v/>
      </c>
      <c r="BQ24" s="222" t="str">
        <f t="shared" si="8"/>
        <v/>
      </c>
      <c r="BR24" s="222" t="str">
        <f t="shared" si="9"/>
        <v/>
      </c>
      <c r="BS24" s="221" t="str">
        <f t="shared" si="10"/>
        <v/>
      </c>
      <c r="BT24" s="222" t="str">
        <f t="shared" si="11"/>
        <v/>
      </c>
      <c r="BU24" s="221" t="str">
        <f t="shared" si="12"/>
        <v/>
      </c>
      <c r="BV24" s="221" t="str">
        <f t="shared" si="15"/>
        <v/>
      </c>
      <c r="BW24" s="221" t="str">
        <f t="shared" si="16"/>
        <v/>
      </c>
      <c r="BX24" s="222" t="str">
        <f t="shared" si="17"/>
        <v/>
      </c>
      <c r="BY24" s="221" t="str">
        <f t="shared" si="18"/>
        <v/>
      </c>
      <c r="BZ24" s="222" t="str">
        <f t="shared" si="19"/>
        <v/>
      </c>
      <c r="CA24" s="221" t="str">
        <f t="shared" si="20"/>
        <v/>
      </c>
      <c r="CB24" s="227"/>
      <c r="CC24" s="227"/>
      <c r="CD24" s="227"/>
      <c r="CE24" s="227"/>
      <c r="CF24" s="227"/>
      <c r="CG24" s="227"/>
      <c r="CH24" s="227"/>
      <c r="CI24" s="227"/>
      <c r="CJ24" s="227"/>
      <c r="CK24" s="227"/>
      <c r="CL24" s="227"/>
      <c r="CM24" s="227"/>
      <c r="CN24" s="227"/>
      <c r="CO24" s="227"/>
    </row>
    <row r="25" spans="2:93" ht="66.75" customHeight="1" x14ac:dyDescent="0.2">
      <c r="B25" s="204" t="str">
        <f t="shared" si="21"/>
        <v/>
      </c>
      <c r="C25" s="204" t="str">
        <f t="shared" si="0"/>
        <v/>
      </c>
      <c r="D25" s="205" t="str">
        <f t="shared" si="1"/>
        <v/>
      </c>
      <c r="E25" s="204" t="str">
        <f t="shared" si="2"/>
        <v/>
      </c>
      <c r="F25" s="205" t="str">
        <f t="shared" si="3"/>
        <v/>
      </c>
      <c r="G25" s="160" t="str">
        <f t="shared" si="4"/>
        <v/>
      </c>
      <c r="H25" s="160"/>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98"/>
      <c r="AN25" s="229"/>
      <c r="AO25" s="229"/>
      <c r="AP25" s="229"/>
      <c r="AQ25" s="229"/>
      <c r="AR25" s="229"/>
      <c r="AS25" s="229"/>
      <c r="AT25" s="229"/>
      <c r="AU25" s="229"/>
      <c r="AV25" s="229"/>
      <c r="AW25" s="221" t="str">
        <f t="shared" si="5"/>
        <v/>
      </c>
      <c r="AX25" s="221" t="str">
        <f t="shared" si="13"/>
        <v/>
      </c>
      <c r="AY25" s="221">
        <v>8</v>
      </c>
      <c r="AZ25" s="221" t="str">
        <f>'RINCIAN PROG TAHUNAN'!Q23</f>
        <v/>
      </c>
      <c r="BA25" s="221" t="str">
        <f>'RINCIAN PROG TAHUNAN'!R23</f>
        <v/>
      </c>
      <c r="BB25" s="222" t="str">
        <f>'RINCIAN PROG TAHUNAN'!S23</f>
        <v/>
      </c>
      <c r="BC25" s="221" t="str">
        <f>'RINCIAN PROG TAHUNAN'!T23</f>
        <v/>
      </c>
      <c r="BD25" s="222" t="str">
        <f>'RINCIAN PROG TAHUNAN'!U23</f>
        <v/>
      </c>
      <c r="BE25" s="221" t="str">
        <f>'RINCIAN PROG TAHUNAN'!V23</f>
        <v/>
      </c>
      <c r="BG25" s="221" t="str">
        <f t="shared" si="6"/>
        <v/>
      </c>
      <c r="BH25" s="221" t="str">
        <f t="shared" si="14"/>
        <v/>
      </c>
      <c r="BJ25" s="221" t="str">
        <f>'RINCIAN PROG TAHUNAN'!Y23</f>
        <v/>
      </c>
      <c r="BK25" s="222" t="str">
        <f>'RINCIAN PROG TAHUNAN'!Z23</f>
        <v/>
      </c>
      <c r="BL25" s="222" t="str">
        <f>'RINCIAN PROG TAHUNAN'!AA23</f>
        <v/>
      </c>
      <c r="BM25" s="221" t="str">
        <f>'RINCIAN PROG TAHUNAN'!AB23</f>
        <v/>
      </c>
      <c r="BN25" s="222" t="str">
        <f>'RINCIAN PROG TAHUNAN'!AC23</f>
        <v/>
      </c>
      <c r="BO25" s="221" t="str">
        <f>'RINCIAN PROG TAHUNAN'!AD23</f>
        <v/>
      </c>
      <c r="BP25" s="221" t="str">
        <f t="shared" si="7"/>
        <v/>
      </c>
      <c r="BQ25" s="222" t="str">
        <f t="shared" si="8"/>
        <v/>
      </c>
      <c r="BR25" s="222" t="str">
        <f t="shared" si="9"/>
        <v/>
      </c>
      <c r="BS25" s="221" t="str">
        <f t="shared" si="10"/>
        <v/>
      </c>
      <c r="BT25" s="222" t="str">
        <f t="shared" si="11"/>
        <v/>
      </c>
      <c r="BU25" s="221" t="str">
        <f t="shared" si="12"/>
        <v/>
      </c>
      <c r="BV25" s="221" t="str">
        <f t="shared" si="15"/>
        <v/>
      </c>
      <c r="BW25" s="221" t="str">
        <f t="shared" si="16"/>
        <v/>
      </c>
      <c r="BX25" s="222" t="str">
        <f t="shared" si="17"/>
        <v/>
      </c>
      <c r="BY25" s="221" t="str">
        <f t="shared" si="18"/>
        <v/>
      </c>
      <c r="BZ25" s="222" t="str">
        <f t="shared" si="19"/>
        <v/>
      </c>
      <c r="CA25" s="221" t="str">
        <f t="shared" si="20"/>
        <v/>
      </c>
      <c r="CB25" s="227"/>
      <c r="CC25" s="227"/>
      <c r="CD25" s="227"/>
      <c r="CE25" s="227"/>
      <c r="CF25" s="227"/>
      <c r="CG25" s="227"/>
      <c r="CH25" s="227"/>
      <c r="CI25" s="227"/>
      <c r="CJ25" s="227"/>
      <c r="CK25" s="227"/>
      <c r="CL25" s="227"/>
      <c r="CM25" s="227"/>
      <c r="CN25" s="227"/>
      <c r="CO25" s="227"/>
    </row>
    <row r="26" spans="2:93" ht="66.75" customHeight="1" x14ac:dyDescent="0.2">
      <c r="B26" s="204" t="str">
        <f t="shared" si="21"/>
        <v/>
      </c>
      <c r="C26" s="204" t="str">
        <f t="shared" si="0"/>
        <v/>
      </c>
      <c r="D26" s="205" t="str">
        <f t="shared" si="1"/>
        <v/>
      </c>
      <c r="E26" s="204" t="str">
        <f t="shared" si="2"/>
        <v/>
      </c>
      <c r="F26" s="205" t="str">
        <f t="shared" si="3"/>
        <v/>
      </c>
      <c r="G26" s="160" t="str">
        <f t="shared" si="4"/>
        <v/>
      </c>
      <c r="H26" s="160"/>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98"/>
      <c r="AN26" s="229"/>
      <c r="AO26" s="229"/>
      <c r="AP26" s="229"/>
      <c r="AQ26" s="229"/>
      <c r="AR26" s="229"/>
      <c r="AS26" s="229"/>
      <c r="AT26" s="229"/>
      <c r="AU26" s="229"/>
      <c r="AV26" s="229"/>
      <c r="AW26" s="221" t="str">
        <f t="shared" si="5"/>
        <v/>
      </c>
      <c r="AX26" s="221" t="str">
        <f t="shared" si="13"/>
        <v/>
      </c>
      <c r="AY26" s="221">
        <v>9</v>
      </c>
      <c r="AZ26" s="221" t="str">
        <f>'RINCIAN PROG TAHUNAN'!Q24</f>
        <v/>
      </c>
      <c r="BA26" s="221" t="str">
        <f>'RINCIAN PROG TAHUNAN'!R24</f>
        <v/>
      </c>
      <c r="BB26" s="222" t="str">
        <f>'RINCIAN PROG TAHUNAN'!S24</f>
        <v/>
      </c>
      <c r="BC26" s="221" t="str">
        <f>'RINCIAN PROG TAHUNAN'!T24</f>
        <v/>
      </c>
      <c r="BD26" s="222" t="str">
        <f>'RINCIAN PROG TAHUNAN'!U24</f>
        <v/>
      </c>
      <c r="BE26" s="221" t="str">
        <f>'RINCIAN PROG TAHUNAN'!V24</f>
        <v/>
      </c>
      <c r="BG26" s="221" t="str">
        <f t="shared" si="6"/>
        <v/>
      </c>
      <c r="BH26" s="221" t="str">
        <f t="shared" si="14"/>
        <v/>
      </c>
      <c r="BJ26" s="221" t="str">
        <f>'RINCIAN PROG TAHUNAN'!Y24</f>
        <v/>
      </c>
      <c r="BK26" s="222" t="str">
        <f>'RINCIAN PROG TAHUNAN'!Z24</f>
        <v/>
      </c>
      <c r="BL26" s="222" t="str">
        <f>'RINCIAN PROG TAHUNAN'!AA24</f>
        <v/>
      </c>
      <c r="BM26" s="221" t="str">
        <f>'RINCIAN PROG TAHUNAN'!AB24</f>
        <v/>
      </c>
      <c r="BN26" s="222" t="str">
        <f>'RINCIAN PROG TAHUNAN'!AC24</f>
        <v/>
      </c>
      <c r="BO26" s="221" t="str">
        <f>'RINCIAN PROG TAHUNAN'!AD24</f>
        <v/>
      </c>
      <c r="BP26" s="221" t="str">
        <f t="shared" si="7"/>
        <v/>
      </c>
      <c r="BQ26" s="222" t="str">
        <f t="shared" si="8"/>
        <v/>
      </c>
      <c r="BR26" s="222" t="str">
        <f t="shared" si="9"/>
        <v/>
      </c>
      <c r="BS26" s="221" t="str">
        <f t="shared" si="10"/>
        <v/>
      </c>
      <c r="BT26" s="222" t="str">
        <f t="shared" si="11"/>
        <v/>
      </c>
      <c r="BU26" s="221" t="str">
        <f t="shared" si="12"/>
        <v/>
      </c>
      <c r="BV26" s="221" t="str">
        <f t="shared" si="15"/>
        <v/>
      </c>
      <c r="BW26" s="221" t="str">
        <f t="shared" si="16"/>
        <v/>
      </c>
      <c r="BX26" s="222" t="str">
        <f t="shared" si="17"/>
        <v/>
      </c>
      <c r="BY26" s="221" t="str">
        <f t="shared" si="18"/>
        <v/>
      </c>
      <c r="BZ26" s="222" t="str">
        <f t="shared" si="19"/>
        <v/>
      </c>
      <c r="CA26" s="221" t="str">
        <f t="shared" si="20"/>
        <v/>
      </c>
      <c r="CB26" s="227"/>
      <c r="CC26" s="227"/>
      <c r="CD26" s="227"/>
      <c r="CE26" s="227"/>
      <c r="CF26" s="227"/>
      <c r="CG26" s="227"/>
      <c r="CH26" s="227"/>
      <c r="CI26" s="227"/>
      <c r="CJ26" s="227"/>
      <c r="CK26" s="227"/>
      <c r="CL26" s="227"/>
      <c r="CM26" s="227"/>
      <c r="CN26" s="227"/>
      <c r="CO26" s="227"/>
    </row>
    <row r="27" spans="2:93" ht="66.75" customHeight="1" x14ac:dyDescent="0.2">
      <c r="B27" s="204" t="str">
        <f t="shared" si="21"/>
        <v/>
      </c>
      <c r="C27" s="204" t="str">
        <f t="shared" si="0"/>
        <v/>
      </c>
      <c r="D27" s="205" t="str">
        <f t="shared" si="1"/>
        <v/>
      </c>
      <c r="E27" s="204" t="str">
        <f t="shared" si="2"/>
        <v/>
      </c>
      <c r="F27" s="205" t="str">
        <f t="shared" si="3"/>
        <v/>
      </c>
      <c r="G27" s="160" t="str">
        <f t="shared" si="4"/>
        <v/>
      </c>
      <c r="H27" s="160"/>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98"/>
      <c r="AN27" s="229"/>
      <c r="AO27" s="229"/>
      <c r="AP27" s="229"/>
      <c r="AQ27" s="229"/>
      <c r="AR27" s="229"/>
      <c r="AS27" s="229"/>
      <c r="AT27" s="229"/>
      <c r="AU27" s="229"/>
      <c r="AV27" s="229"/>
      <c r="AW27" s="221" t="str">
        <f t="shared" si="5"/>
        <v/>
      </c>
      <c r="AX27" s="221" t="str">
        <f t="shared" si="13"/>
        <v/>
      </c>
      <c r="AY27" s="221">
        <v>10</v>
      </c>
      <c r="AZ27" s="221" t="str">
        <f>'RINCIAN PROG TAHUNAN'!Q25</f>
        <v/>
      </c>
      <c r="BA27" s="221" t="str">
        <f>'RINCIAN PROG TAHUNAN'!R25</f>
        <v/>
      </c>
      <c r="BB27" s="222" t="str">
        <f>'RINCIAN PROG TAHUNAN'!S25</f>
        <v/>
      </c>
      <c r="BC27" s="221" t="str">
        <f>'RINCIAN PROG TAHUNAN'!T25</f>
        <v/>
      </c>
      <c r="BD27" s="222" t="str">
        <f>'RINCIAN PROG TAHUNAN'!U25</f>
        <v/>
      </c>
      <c r="BE27" s="221" t="str">
        <f>'RINCIAN PROG TAHUNAN'!V25</f>
        <v/>
      </c>
      <c r="BG27" s="221" t="str">
        <f t="shared" si="6"/>
        <v/>
      </c>
      <c r="BH27" s="221" t="str">
        <f t="shared" si="14"/>
        <v/>
      </c>
      <c r="BJ27" s="221" t="str">
        <f>'RINCIAN PROG TAHUNAN'!Y25</f>
        <v/>
      </c>
      <c r="BK27" s="222" t="str">
        <f>'RINCIAN PROG TAHUNAN'!Z25</f>
        <v/>
      </c>
      <c r="BL27" s="222" t="str">
        <f>'RINCIAN PROG TAHUNAN'!AA25</f>
        <v/>
      </c>
      <c r="BM27" s="221" t="str">
        <f>'RINCIAN PROG TAHUNAN'!AB25</f>
        <v/>
      </c>
      <c r="BN27" s="222" t="str">
        <f>'RINCIAN PROG TAHUNAN'!AC25</f>
        <v/>
      </c>
      <c r="BO27" s="221" t="str">
        <f>'RINCIAN PROG TAHUNAN'!AD25</f>
        <v/>
      </c>
      <c r="BP27" s="221" t="str">
        <f t="shared" si="7"/>
        <v/>
      </c>
      <c r="BQ27" s="222" t="str">
        <f t="shared" si="8"/>
        <v/>
      </c>
      <c r="BR27" s="222" t="str">
        <f t="shared" si="9"/>
        <v/>
      </c>
      <c r="BS27" s="221" t="str">
        <f t="shared" si="10"/>
        <v/>
      </c>
      <c r="BT27" s="222" t="str">
        <f t="shared" si="11"/>
        <v/>
      </c>
      <c r="BU27" s="221" t="str">
        <f t="shared" si="12"/>
        <v/>
      </c>
      <c r="BV27" s="221" t="str">
        <f t="shared" si="15"/>
        <v/>
      </c>
      <c r="BW27" s="221" t="str">
        <f t="shared" si="16"/>
        <v/>
      </c>
      <c r="BX27" s="222" t="str">
        <f t="shared" si="17"/>
        <v/>
      </c>
      <c r="BY27" s="221" t="str">
        <f t="shared" si="18"/>
        <v/>
      </c>
      <c r="BZ27" s="222" t="str">
        <f t="shared" si="19"/>
        <v/>
      </c>
      <c r="CA27" s="221" t="str">
        <f t="shared" si="20"/>
        <v/>
      </c>
      <c r="CB27" s="227"/>
      <c r="CC27" s="227"/>
      <c r="CD27" s="227"/>
      <c r="CE27" s="227"/>
      <c r="CF27" s="227"/>
      <c r="CG27" s="227"/>
      <c r="CH27" s="227"/>
      <c r="CI27" s="227"/>
      <c r="CJ27" s="227"/>
      <c r="CK27" s="227"/>
      <c r="CL27" s="227"/>
      <c r="CM27" s="227"/>
      <c r="CN27" s="227"/>
      <c r="CO27" s="227"/>
    </row>
    <row r="28" spans="2:93" ht="66.75" customHeight="1" x14ac:dyDescent="0.2">
      <c r="B28" s="204" t="str">
        <f t="shared" si="21"/>
        <v/>
      </c>
      <c r="C28" s="204" t="str">
        <f t="shared" si="0"/>
        <v/>
      </c>
      <c r="D28" s="205" t="str">
        <f t="shared" si="1"/>
        <v/>
      </c>
      <c r="E28" s="204" t="str">
        <f t="shared" si="2"/>
        <v/>
      </c>
      <c r="F28" s="205" t="str">
        <f t="shared" si="3"/>
        <v/>
      </c>
      <c r="G28" s="160" t="str">
        <f t="shared" si="4"/>
        <v/>
      </c>
      <c r="H28" s="160"/>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98"/>
      <c r="AN28" s="229"/>
      <c r="AO28" s="229"/>
      <c r="AP28" s="229"/>
      <c r="AQ28" s="229"/>
      <c r="AR28" s="229"/>
      <c r="AS28" s="229"/>
      <c r="AT28" s="229"/>
      <c r="AU28" s="229"/>
      <c r="AV28" s="229"/>
      <c r="AW28" s="221" t="str">
        <f t="shared" si="5"/>
        <v/>
      </c>
      <c r="AX28" s="221" t="str">
        <f t="shared" si="13"/>
        <v/>
      </c>
      <c r="AY28" s="221">
        <v>11</v>
      </c>
      <c r="AZ28" s="221" t="str">
        <f>'RINCIAN PROG TAHUNAN'!Q26</f>
        <v/>
      </c>
      <c r="BA28" s="221" t="str">
        <f>'RINCIAN PROG TAHUNAN'!R26</f>
        <v/>
      </c>
      <c r="BB28" s="222" t="str">
        <f>'RINCIAN PROG TAHUNAN'!S26</f>
        <v/>
      </c>
      <c r="BC28" s="221" t="str">
        <f>'RINCIAN PROG TAHUNAN'!T26</f>
        <v/>
      </c>
      <c r="BD28" s="222" t="str">
        <f>'RINCIAN PROG TAHUNAN'!U26</f>
        <v/>
      </c>
      <c r="BE28" s="221" t="str">
        <f>'RINCIAN PROG TAHUNAN'!V26</f>
        <v/>
      </c>
      <c r="BG28" s="221" t="str">
        <f t="shared" si="6"/>
        <v/>
      </c>
      <c r="BH28" s="221" t="str">
        <f t="shared" si="14"/>
        <v/>
      </c>
      <c r="BJ28" s="221" t="str">
        <f>'RINCIAN PROG TAHUNAN'!Y26</f>
        <v/>
      </c>
      <c r="BK28" s="222" t="str">
        <f>'RINCIAN PROG TAHUNAN'!Z26</f>
        <v/>
      </c>
      <c r="BL28" s="222" t="str">
        <f>'RINCIAN PROG TAHUNAN'!AA26</f>
        <v/>
      </c>
      <c r="BM28" s="221" t="str">
        <f>'RINCIAN PROG TAHUNAN'!AB26</f>
        <v/>
      </c>
      <c r="BN28" s="222" t="str">
        <f>'RINCIAN PROG TAHUNAN'!AC26</f>
        <v/>
      </c>
      <c r="BO28" s="221" t="str">
        <f>'RINCIAN PROG TAHUNAN'!AD26</f>
        <v/>
      </c>
      <c r="BP28" s="221" t="str">
        <f t="shared" si="7"/>
        <v/>
      </c>
      <c r="BQ28" s="222" t="str">
        <f t="shared" si="8"/>
        <v/>
      </c>
      <c r="BR28" s="222" t="str">
        <f t="shared" si="9"/>
        <v/>
      </c>
      <c r="BS28" s="221" t="str">
        <f t="shared" si="10"/>
        <v/>
      </c>
      <c r="BT28" s="222" t="str">
        <f t="shared" si="11"/>
        <v/>
      </c>
      <c r="BU28" s="221" t="str">
        <f t="shared" si="12"/>
        <v/>
      </c>
      <c r="BV28" s="221" t="str">
        <f t="shared" si="15"/>
        <v/>
      </c>
      <c r="BW28" s="221" t="str">
        <f t="shared" si="16"/>
        <v/>
      </c>
      <c r="BX28" s="222" t="str">
        <f t="shared" si="17"/>
        <v/>
      </c>
      <c r="BY28" s="221" t="str">
        <f t="shared" si="18"/>
        <v/>
      </c>
      <c r="BZ28" s="222" t="str">
        <f t="shared" si="19"/>
        <v/>
      </c>
      <c r="CA28" s="221" t="str">
        <f t="shared" si="20"/>
        <v/>
      </c>
      <c r="CB28" s="227"/>
      <c r="CC28" s="227"/>
      <c r="CD28" s="227"/>
      <c r="CE28" s="227"/>
      <c r="CF28" s="227"/>
      <c r="CG28" s="227"/>
      <c r="CH28" s="227"/>
      <c r="CI28" s="227"/>
      <c r="CJ28" s="227"/>
      <c r="CK28" s="227"/>
      <c r="CL28" s="227"/>
      <c r="CM28" s="227"/>
      <c r="CN28" s="227"/>
      <c r="CO28" s="227"/>
    </row>
    <row r="29" spans="2:93" ht="66.75" customHeight="1" x14ac:dyDescent="0.2">
      <c r="B29" s="204" t="str">
        <f t="shared" si="21"/>
        <v/>
      </c>
      <c r="C29" s="204" t="str">
        <f t="shared" si="0"/>
        <v/>
      </c>
      <c r="D29" s="205" t="str">
        <f t="shared" si="1"/>
        <v/>
      </c>
      <c r="E29" s="204" t="str">
        <f t="shared" si="2"/>
        <v/>
      </c>
      <c r="F29" s="205" t="str">
        <f t="shared" si="3"/>
        <v/>
      </c>
      <c r="G29" s="160" t="str">
        <f t="shared" si="4"/>
        <v/>
      </c>
      <c r="H29" s="160"/>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98"/>
      <c r="AN29" s="229"/>
      <c r="AO29" s="229"/>
      <c r="AP29" s="229"/>
      <c r="AQ29" s="229"/>
      <c r="AR29" s="229"/>
      <c r="AS29" s="229"/>
      <c r="AT29" s="229"/>
      <c r="AU29" s="229"/>
      <c r="AV29" s="229"/>
      <c r="AW29" s="221" t="str">
        <f>IFERROR(SMALL($AX$18:$AX$32,ROW(13:13)),"")</f>
        <v/>
      </c>
      <c r="AX29" s="221" t="str">
        <f t="shared" si="13"/>
        <v/>
      </c>
      <c r="AY29" s="221">
        <v>12</v>
      </c>
      <c r="AZ29" s="221" t="str">
        <f>'RINCIAN PROG TAHUNAN'!Q27</f>
        <v/>
      </c>
      <c r="BA29" s="221" t="str">
        <f>'RINCIAN PROG TAHUNAN'!R27</f>
        <v/>
      </c>
      <c r="BB29" s="222" t="str">
        <f>'RINCIAN PROG TAHUNAN'!S27</f>
        <v/>
      </c>
      <c r="BC29" s="221" t="str">
        <f>'RINCIAN PROG TAHUNAN'!T27</f>
        <v/>
      </c>
      <c r="BD29" s="222" t="str">
        <f>'RINCIAN PROG TAHUNAN'!U27</f>
        <v/>
      </c>
      <c r="BE29" s="221" t="str">
        <f>'RINCIAN PROG TAHUNAN'!V27</f>
        <v/>
      </c>
      <c r="BG29" s="221" t="str">
        <f>IFERROR(SMALL($BH$18:$BH$32,ROW(13:13)),"")</f>
        <v/>
      </c>
      <c r="BH29" s="221" t="str">
        <f t="shared" si="14"/>
        <v/>
      </c>
      <c r="BJ29" s="221" t="str">
        <f>'RINCIAN PROG TAHUNAN'!Y27</f>
        <v/>
      </c>
      <c r="BK29" s="222" t="str">
        <f>'RINCIAN PROG TAHUNAN'!Z27</f>
        <v/>
      </c>
      <c r="BL29" s="222" t="str">
        <f>'RINCIAN PROG TAHUNAN'!AA27</f>
        <v/>
      </c>
      <c r="BM29" s="221" t="str">
        <f>'RINCIAN PROG TAHUNAN'!AB27</f>
        <v/>
      </c>
      <c r="BN29" s="222" t="str">
        <f>'RINCIAN PROG TAHUNAN'!AC27</f>
        <v/>
      </c>
      <c r="BO29" s="221" t="str">
        <f>'RINCIAN PROG TAHUNAN'!AD27</f>
        <v/>
      </c>
      <c r="BP29" s="221" t="str">
        <f t="shared" si="7"/>
        <v/>
      </c>
      <c r="BQ29" s="222" t="str">
        <f t="shared" si="8"/>
        <v/>
      </c>
      <c r="BR29" s="222" t="str">
        <f t="shared" si="9"/>
        <v/>
      </c>
      <c r="BS29" s="221" t="str">
        <f t="shared" si="10"/>
        <v/>
      </c>
      <c r="BT29" s="222" t="str">
        <f t="shared" si="11"/>
        <v/>
      </c>
      <c r="BU29" s="221" t="str">
        <f t="shared" si="12"/>
        <v/>
      </c>
      <c r="BV29" s="221" t="str">
        <f t="shared" si="15"/>
        <v/>
      </c>
      <c r="BW29" s="221" t="str">
        <f t="shared" si="16"/>
        <v/>
      </c>
      <c r="BX29" s="222" t="str">
        <f t="shared" si="17"/>
        <v/>
      </c>
      <c r="BY29" s="221" t="str">
        <f t="shared" si="18"/>
        <v/>
      </c>
      <c r="BZ29" s="222" t="str">
        <f t="shared" si="19"/>
        <v/>
      </c>
      <c r="CA29" s="221" t="str">
        <f t="shared" si="20"/>
        <v/>
      </c>
      <c r="CB29" s="227"/>
      <c r="CC29" s="227"/>
      <c r="CD29" s="227"/>
      <c r="CE29" s="227"/>
      <c r="CF29" s="227"/>
      <c r="CG29" s="227"/>
      <c r="CH29" s="227"/>
      <c r="CI29" s="227"/>
      <c r="CJ29" s="227"/>
      <c r="CK29" s="227"/>
      <c r="CL29" s="227"/>
      <c r="CM29" s="227"/>
      <c r="CN29" s="227"/>
      <c r="CO29" s="227"/>
    </row>
    <row r="30" spans="2:93" ht="66.75" customHeight="1" x14ac:dyDescent="0.2">
      <c r="B30" s="204" t="str">
        <f t="shared" si="21"/>
        <v/>
      </c>
      <c r="C30" s="204" t="str">
        <f t="shared" si="0"/>
        <v/>
      </c>
      <c r="D30" s="205" t="str">
        <f t="shared" si="1"/>
        <v/>
      </c>
      <c r="E30" s="204" t="str">
        <f t="shared" si="2"/>
        <v/>
      </c>
      <c r="F30" s="205" t="str">
        <f t="shared" si="3"/>
        <v/>
      </c>
      <c r="G30" s="160" t="str">
        <f t="shared" si="4"/>
        <v/>
      </c>
      <c r="H30" s="160"/>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98"/>
      <c r="AN30" s="229"/>
      <c r="AO30" s="229"/>
      <c r="AP30" s="229"/>
      <c r="AQ30" s="229"/>
      <c r="AR30" s="229"/>
      <c r="AS30" s="229"/>
      <c r="AT30" s="229"/>
      <c r="AU30" s="229"/>
      <c r="AV30" s="229"/>
      <c r="AW30" s="221" t="str">
        <f>IFERROR(SMALL($AX$18:$AX$32,ROW(14:14)),"")</f>
        <v/>
      </c>
      <c r="AX30" s="221" t="str">
        <f t="shared" si="13"/>
        <v/>
      </c>
      <c r="AY30" s="221">
        <v>13</v>
      </c>
      <c r="AZ30" s="221" t="str">
        <f>'RINCIAN PROG TAHUNAN'!Q28</f>
        <v/>
      </c>
      <c r="BA30" s="221" t="str">
        <f>'RINCIAN PROG TAHUNAN'!R28</f>
        <v/>
      </c>
      <c r="BB30" s="222" t="str">
        <f>'RINCIAN PROG TAHUNAN'!S28</f>
        <v/>
      </c>
      <c r="BC30" s="221" t="str">
        <f>'RINCIAN PROG TAHUNAN'!T28</f>
        <v/>
      </c>
      <c r="BD30" s="222" t="str">
        <f>'RINCIAN PROG TAHUNAN'!U28</f>
        <v/>
      </c>
      <c r="BE30" s="221" t="str">
        <f>'RINCIAN PROG TAHUNAN'!V28</f>
        <v/>
      </c>
      <c r="BG30" s="221" t="str">
        <f>IFERROR(SMALL($BH$18:$BH$32,ROW(14:14)),"")</f>
        <v/>
      </c>
      <c r="BH30" s="221" t="str">
        <f t="shared" si="14"/>
        <v/>
      </c>
      <c r="BJ30" s="221" t="str">
        <f>'RINCIAN PROG TAHUNAN'!Y28</f>
        <v/>
      </c>
      <c r="BK30" s="222" t="str">
        <f>'RINCIAN PROG TAHUNAN'!Z28</f>
        <v/>
      </c>
      <c r="BL30" s="222" t="str">
        <f>'RINCIAN PROG TAHUNAN'!AA28</f>
        <v/>
      </c>
      <c r="BM30" s="221" t="str">
        <f>'RINCIAN PROG TAHUNAN'!AB28</f>
        <v/>
      </c>
      <c r="BN30" s="222" t="str">
        <f>'RINCIAN PROG TAHUNAN'!AC28</f>
        <v/>
      </c>
      <c r="BO30" s="221" t="str">
        <f>'RINCIAN PROG TAHUNAN'!AD28</f>
        <v/>
      </c>
      <c r="BP30" s="221" t="str">
        <f t="shared" si="7"/>
        <v/>
      </c>
      <c r="BQ30" s="222" t="str">
        <f t="shared" si="8"/>
        <v/>
      </c>
      <c r="BR30" s="222" t="str">
        <f t="shared" si="9"/>
        <v/>
      </c>
      <c r="BS30" s="221" t="str">
        <f t="shared" si="10"/>
        <v/>
      </c>
      <c r="BT30" s="222" t="str">
        <f t="shared" si="11"/>
        <v/>
      </c>
      <c r="BU30" s="221" t="str">
        <f t="shared" si="12"/>
        <v/>
      </c>
      <c r="BV30" s="221" t="str">
        <f t="shared" si="15"/>
        <v/>
      </c>
      <c r="BW30" s="221" t="str">
        <f t="shared" si="16"/>
        <v/>
      </c>
      <c r="BX30" s="222" t="str">
        <f t="shared" si="17"/>
        <v/>
      </c>
      <c r="BY30" s="221" t="str">
        <f t="shared" si="18"/>
        <v/>
      </c>
      <c r="BZ30" s="222" t="str">
        <f t="shared" si="19"/>
        <v/>
      </c>
      <c r="CA30" s="221" t="str">
        <f t="shared" si="20"/>
        <v/>
      </c>
      <c r="CB30" s="227"/>
      <c r="CC30" s="227"/>
      <c r="CD30" s="227"/>
      <c r="CE30" s="227"/>
      <c r="CF30" s="227"/>
      <c r="CG30" s="227"/>
      <c r="CH30" s="227"/>
      <c r="CI30" s="227"/>
      <c r="CJ30" s="227"/>
      <c r="CK30" s="227"/>
      <c r="CL30" s="227"/>
      <c r="CM30" s="227"/>
      <c r="CN30" s="227"/>
      <c r="CO30" s="227"/>
    </row>
    <row r="31" spans="2:93" ht="66.75" customHeight="1" x14ac:dyDescent="0.2">
      <c r="B31" s="204" t="str">
        <f t="shared" si="21"/>
        <v/>
      </c>
      <c r="C31" s="204" t="str">
        <f t="shared" si="0"/>
        <v/>
      </c>
      <c r="D31" s="205" t="str">
        <f t="shared" si="1"/>
        <v/>
      </c>
      <c r="E31" s="204" t="str">
        <f t="shared" si="2"/>
        <v/>
      </c>
      <c r="F31" s="205" t="str">
        <f t="shared" si="3"/>
        <v/>
      </c>
      <c r="G31" s="160" t="str">
        <f t="shared" si="4"/>
        <v/>
      </c>
      <c r="H31" s="160"/>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98"/>
      <c r="AN31" s="229"/>
      <c r="AO31" s="229"/>
      <c r="AP31" s="229"/>
      <c r="AQ31" s="229"/>
      <c r="AR31" s="229"/>
      <c r="AS31" s="229"/>
      <c r="AT31" s="229"/>
      <c r="AU31" s="229"/>
      <c r="AV31" s="229"/>
      <c r="AW31" s="221" t="str">
        <f>IFERROR(SMALL($AX$18:$AX$32,ROW(15:15)),"")</f>
        <v/>
      </c>
      <c r="AX31" s="221" t="str">
        <f t="shared" si="13"/>
        <v/>
      </c>
      <c r="AY31" s="221">
        <v>14</v>
      </c>
      <c r="AZ31" s="221" t="str">
        <f>'RINCIAN PROG TAHUNAN'!Q29</f>
        <v/>
      </c>
      <c r="BA31" s="221" t="str">
        <f>'RINCIAN PROG TAHUNAN'!R29</f>
        <v/>
      </c>
      <c r="BB31" s="222" t="str">
        <f>'RINCIAN PROG TAHUNAN'!S29</f>
        <v/>
      </c>
      <c r="BC31" s="221" t="str">
        <f>'RINCIAN PROG TAHUNAN'!T29</f>
        <v/>
      </c>
      <c r="BD31" s="222" t="str">
        <f>'RINCIAN PROG TAHUNAN'!U29</f>
        <v/>
      </c>
      <c r="BE31" s="221" t="str">
        <f>'RINCIAN PROG TAHUNAN'!V29</f>
        <v/>
      </c>
      <c r="BG31" s="221" t="str">
        <f>IFERROR(SMALL($BH$18:$BH$32,ROW(15:15)),"")</f>
        <v/>
      </c>
      <c r="BH31" s="221" t="str">
        <f t="shared" si="14"/>
        <v/>
      </c>
      <c r="BJ31" s="221" t="str">
        <f>'RINCIAN PROG TAHUNAN'!Y29</f>
        <v/>
      </c>
      <c r="BK31" s="222" t="str">
        <f>'RINCIAN PROG TAHUNAN'!Z29</f>
        <v/>
      </c>
      <c r="BL31" s="222" t="str">
        <f>'RINCIAN PROG TAHUNAN'!AA29</f>
        <v/>
      </c>
      <c r="BM31" s="221" t="str">
        <f>'RINCIAN PROG TAHUNAN'!AB29</f>
        <v/>
      </c>
      <c r="BN31" s="222" t="str">
        <f>'RINCIAN PROG TAHUNAN'!AC29</f>
        <v/>
      </c>
      <c r="BO31" s="221" t="str">
        <f>'RINCIAN PROG TAHUNAN'!AD29</f>
        <v/>
      </c>
      <c r="BP31" s="221" t="str">
        <f t="shared" si="7"/>
        <v/>
      </c>
      <c r="BQ31" s="222" t="str">
        <f t="shared" si="8"/>
        <v/>
      </c>
      <c r="BR31" s="222" t="str">
        <f t="shared" si="9"/>
        <v/>
      </c>
      <c r="BS31" s="221" t="str">
        <f t="shared" si="10"/>
        <v/>
      </c>
      <c r="BT31" s="222" t="str">
        <f t="shared" si="11"/>
        <v/>
      </c>
      <c r="BU31" s="221" t="str">
        <f t="shared" si="12"/>
        <v/>
      </c>
      <c r="BV31" s="221" t="str">
        <f t="shared" si="15"/>
        <v/>
      </c>
      <c r="BW31" s="221" t="str">
        <f t="shared" si="16"/>
        <v/>
      </c>
      <c r="BX31" s="222" t="str">
        <f t="shared" si="17"/>
        <v/>
      </c>
      <c r="BY31" s="221" t="str">
        <f t="shared" si="18"/>
        <v/>
      </c>
      <c r="BZ31" s="222" t="str">
        <f t="shared" si="19"/>
        <v/>
      </c>
      <c r="CA31" s="221" t="str">
        <f t="shared" si="20"/>
        <v/>
      </c>
      <c r="CB31" s="227"/>
      <c r="CC31" s="227"/>
      <c r="CD31" s="227"/>
      <c r="CE31" s="227"/>
      <c r="CF31" s="227"/>
      <c r="CG31" s="227"/>
      <c r="CH31" s="227"/>
      <c r="CI31" s="227"/>
      <c r="CJ31" s="227"/>
      <c r="CK31" s="227"/>
      <c r="CL31" s="227"/>
      <c r="CM31" s="227"/>
      <c r="CN31" s="227"/>
      <c r="CO31" s="227"/>
    </row>
    <row r="32" spans="2:93" ht="66.75" customHeight="1" x14ac:dyDescent="0.2">
      <c r="B32" s="213" t="str">
        <f t="shared" si="21"/>
        <v/>
      </c>
      <c r="C32" s="204" t="str">
        <f t="shared" si="0"/>
        <v/>
      </c>
      <c r="D32" s="205" t="str">
        <f t="shared" si="1"/>
        <v/>
      </c>
      <c r="E32" s="204" t="str">
        <f t="shared" si="2"/>
        <v/>
      </c>
      <c r="F32" s="205" t="str">
        <f t="shared" si="3"/>
        <v/>
      </c>
      <c r="G32" s="160" t="str">
        <f t="shared" si="4"/>
        <v/>
      </c>
      <c r="H32" s="256"/>
      <c r="I32" s="215"/>
      <c r="J32" s="215"/>
      <c r="K32" s="215"/>
      <c r="L32" s="215"/>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98"/>
      <c r="AN32" s="229"/>
      <c r="AO32" s="229"/>
      <c r="AP32" s="229"/>
      <c r="AQ32" s="229"/>
      <c r="AR32" s="229"/>
      <c r="AS32" s="229"/>
      <c r="AT32" s="229"/>
      <c r="AU32" s="229"/>
      <c r="AV32" s="229"/>
      <c r="AW32" s="221" t="str">
        <f>IFERROR(SMALL($AX$18:$AX$32,ROW(16:16)),"")</f>
        <v/>
      </c>
      <c r="AX32" s="221" t="str">
        <f t="shared" si="13"/>
        <v/>
      </c>
      <c r="AY32" s="221">
        <v>15</v>
      </c>
      <c r="AZ32" s="221" t="str">
        <f>'RINCIAN PROG TAHUNAN'!Q30</f>
        <v/>
      </c>
      <c r="BA32" s="221" t="str">
        <f>'RINCIAN PROG TAHUNAN'!R30</f>
        <v/>
      </c>
      <c r="BB32" s="222" t="str">
        <f>'RINCIAN PROG TAHUNAN'!S30</f>
        <v/>
      </c>
      <c r="BC32" s="221" t="str">
        <f>'RINCIAN PROG TAHUNAN'!T30</f>
        <v/>
      </c>
      <c r="BD32" s="222" t="str">
        <f>'RINCIAN PROG TAHUNAN'!U30</f>
        <v/>
      </c>
      <c r="BE32" s="221" t="str">
        <f>'RINCIAN PROG TAHUNAN'!V30</f>
        <v/>
      </c>
      <c r="BG32" s="221" t="str">
        <f>IFERROR(SMALL($BH$18:$BH$32,ROW(16:16)),"")</f>
        <v/>
      </c>
      <c r="BH32" s="221" t="str">
        <f t="shared" si="14"/>
        <v/>
      </c>
      <c r="BJ32" s="221" t="str">
        <f>'RINCIAN PROG TAHUNAN'!Y30</f>
        <v/>
      </c>
      <c r="BK32" s="222" t="str">
        <f>'RINCIAN PROG TAHUNAN'!Z30</f>
        <v/>
      </c>
      <c r="BL32" s="222" t="str">
        <f>'RINCIAN PROG TAHUNAN'!AA30</f>
        <v/>
      </c>
      <c r="BM32" s="221" t="str">
        <f>'RINCIAN PROG TAHUNAN'!AB30</f>
        <v/>
      </c>
      <c r="BN32" s="222" t="str">
        <f>'RINCIAN PROG TAHUNAN'!AC30</f>
        <v/>
      </c>
      <c r="BO32" s="221" t="str">
        <f>'RINCIAN PROG TAHUNAN'!AD30</f>
        <v/>
      </c>
      <c r="BP32" s="221" t="str">
        <f t="shared" si="7"/>
        <v/>
      </c>
      <c r="BQ32" s="222" t="str">
        <f t="shared" si="8"/>
        <v/>
      </c>
      <c r="BR32" s="222" t="str">
        <f t="shared" si="9"/>
        <v/>
      </c>
      <c r="BS32" s="221" t="str">
        <f t="shared" si="10"/>
        <v/>
      </c>
      <c r="BT32" s="222" t="str">
        <f t="shared" si="11"/>
        <v/>
      </c>
      <c r="BU32" s="221" t="str">
        <f t="shared" si="12"/>
        <v/>
      </c>
      <c r="BV32" s="221" t="str">
        <f t="shared" si="15"/>
        <v/>
      </c>
      <c r="BW32" s="221" t="str">
        <f t="shared" si="16"/>
        <v/>
      </c>
      <c r="BX32" s="222" t="str">
        <f t="shared" si="17"/>
        <v/>
      </c>
      <c r="BY32" s="221" t="str">
        <f t="shared" si="18"/>
        <v/>
      </c>
      <c r="BZ32" s="222" t="str">
        <f t="shared" si="19"/>
        <v/>
      </c>
      <c r="CA32" s="221" t="str">
        <f t="shared" si="20"/>
        <v/>
      </c>
      <c r="CB32" s="227"/>
      <c r="CC32" s="227"/>
      <c r="CD32" s="227"/>
      <c r="CE32" s="227"/>
      <c r="CF32" s="227"/>
      <c r="CG32" s="227"/>
      <c r="CH32" s="227"/>
      <c r="CI32" s="227"/>
      <c r="CJ32" s="227"/>
      <c r="CK32" s="227"/>
      <c r="CL32" s="227"/>
      <c r="CM32" s="227"/>
      <c r="CN32" s="227"/>
      <c r="CO32" s="227"/>
    </row>
    <row r="33" spans="3:93" x14ac:dyDescent="0.2">
      <c r="AZ33" s="221" t="str">
        <f>'RINCIAN PROG TAHUNAN'!Q31</f>
        <v/>
      </c>
      <c r="BA33" s="221" t="str">
        <f>'RINCIAN PROG TAHUNAN'!R31</f>
        <v/>
      </c>
      <c r="BB33" s="222" t="str">
        <f>'RINCIAN PROG TAHUNAN'!S31</f>
        <v/>
      </c>
      <c r="BC33" s="221" t="str">
        <f>'RINCIAN PROG TAHUNAN'!T31</f>
        <v/>
      </c>
      <c r="BD33" s="222" t="str">
        <f>'RINCIAN PROG TAHUNAN'!U31</f>
        <v/>
      </c>
      <c r="BJ33" s="221" t="str">
        <f>'RINCIAN PROG TAHUNAN'!Y31</f>
        <v/>
      </c>
      <c r="BK33" s="222" t="str">
        <f>'RINCIAN PROG TAHUNAN'!Z31</f>
        <v/>
      </c>
      <c r="BL33" s="222" t="str">
        <f>'RINCIAN PROG TAHUNAN'!AA31</f>
        <v/>
      </c>
      <c r="BM33" s="221" t="str">
        <f>'RINCIAN PROG TAHUNAN'!AB31</f>
        <v/>
      </c>
      <c r="BN33" s="222" t="str">
        <f>'RINCIAN PROG TAHUNAN'!AC31</f>
        <v/>
      </c>
      <c r="BO33" s="221"/>
      <c r="BP33" s="221"/>
      <c r="BQ33" s="222"/>
      <c r="BR33" s="222"/>
      <c r="BS33" s="221"/>
      <c r="BT33" s="222"/>
      <c r="BU33" s="221"/>
      <c r="BV33" s="221"/>
      <c r="BW33" s="221"/>
      <c r="BX33" s="222"/>
      <c r="BY33" s="221"/>
      <c r="BZ33" s="222"/>
      <c r="CA33" s="221"/>
      <c r="CB33" s="227"/>
      <c r="CC33" s="227"/>
      <c r="CD33" s="227"/>
      <c r="CE33" s="227"/>
      <c r="CF33" s="227"/>
      <c r="CG33" s="227"/>
      <c r="CH33" s="227"/>
      <c r="CI33" s="227"/>
      <c r="CJ33" s="227"/>
      <c r="CK33" s="227"/>
      <c r="CL33" s="227"/>
      <c r="CM33" s="227"/>
      <c r="CN33" s="227"/>
      <c r="CO33" s="227"/>
    </row>
    <row r="34" spans="3:93" x14ac:dyDescent="0.2">
      <c r="AZ34" s="221" t="str">
        <f>'RINCIAN PROG TAHUNAN'!Q32</f>
        <v/>
      </c>
      <c r="BA34" s="221" t="str">
        <f>'RINCIAN PROG TAHUNAN'!R32</f>
        <v/>
      </c>
      <c r="BB34" s="222" t="str">
        <f>'RINCIAN PROG TAHUNAN'!S32</f>
        <v/>
      </c>
      <c r="BC34" s="221" t="str">
        <f>'RINCIAN PROG TAHUNAN'!T32</f>
        <v/>
      </c>
      <c r="BD34" s="222" t="str">
        <f>'RINCIAN PROG TAHUNAN'!U32</f>
        <v/>
      </c>
      <c r="BJ34" s="221" t="str">
        <f>'RINCIAN PROG TAHUNAN'!Y32</f>
        <v/>
      </c>
      <c r="BK34" s="222" t="str">
        <f>'RINCIAN PROG TAHUNAN'!Z32</f>
        <v/>
      </c>
      <c r="BL34" s="222" t="str">
        <f>'RINCIAN PROG TAHUNAN'!AA32</f>
        <v/>
      </c>
      <c r="BM34" s="221" t="str">
        <f>'RINCIAN PROG TAHUNAN'!AB32</f>
        <v/>
      </c>
      <c r="BN34" s="222" t="str">
        <f>'RINCIAN PROG TAHUNAN'!AC32</f>
        <v/>
      </c>
      <c r="BO34" s="221"/>
      <c r="BP34" s="221"/>
      <c r="BQ34" s="222"/>
      <c r="BR34" s="222"/>
      <c r="BS34" s="221"/>
      <c r="BT34" s="222"/>
      <c r="BU34" s="221"/>
      <c r="BV34" s="221"/>
      <c r="BW34" s="221"/>
      <c r="BX34" s="222"/>
      <c r="BY34" s="221"/>
      <c r="BZ34" s="222"/>
      <c r="CA34" s="221"/>
      <c r="CB34" s="227"/>
      <c r="CC34" s="227"/>
      <c r="CD34" s="227"/>
      <c r="CE34" s="227"/>
      <c r="CF34" s="227"/>
      <c r="CG34" s="227"/>
      <c r="CH34" s="227"/>
      <c r="CI34" s="227"/>
      <c r="CJ34" s="227"/>
      <c r="CK34" s="227"/>
      <c r="CL34" s="227"/>
      <c r="CM34" s="227"/>
      <c r="CN34" s="227"/>
      <c r="CO34" s="227"/>
    </row>
    <row r="35" spans="3:93" ht="15" customHeight="1" x14ac:dyDescent="0.2">
      <c r="C35" s="219" t="s">
        <v>141</v>
      </c>
      <c r="D35" s="219"/>
      <c r="E35" s="219"/>
      <c r="I35" s="357" t="str">
        <f>'DATA AWAL'!D11&amp;", "&amp;'DATA AWAL'!D12</f>
        <v>Purwokerto, 17 Juli 2017</v>
      </c>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BK35" s="222"/>
      <c r="BL35" s="222"/>
      <c r="BM35" s="221"/>
      <c r="BN35" s="222"/>
      <c r="BO35" s="227"/>
      <c r="BP35" s="221"/>
      <c r="BQ35" s="222"/>
      <c r="BR35" s="221"/>
      <c r="BS35" s="221"/>
      <c r="BT35" s="221"/>
      <c r="BU35" s="221"/>
      <c r="BV35" s="221"/>
      <c r="BW35" s="221"/>
      <c r="BX35" s="221"/>
      <c r="BY35" s="221"/>
      <c r="BZ35" s="221"/>
      <c r="CA35" s="221"/>
      <c r="CB35" s="227"/>
      <c r="CC35" s="227"/>
      <c r="CD35" s="227"/>
      <c r="CE35" s="227"/>
      <c r="CF35" s="227"/>
      <c r="CG35" s="227"/>
      <c r="CH35" s="227"/>
      <c r="CI35" s="227"/>
      <c r="CJ35" s="227"/>
      <c r="CK35" s="227"/>
      <c r="CL35" s="227"/>
      <c r="CM35" s="227"/>
      <c r="CN35" s="227"/>
      <c r="CO35" s="227"/>
    </row>
    <row r="36" spans="3:93" ht="15" customHeight="1" x14ac:dyDescent="0.2">
      <c r="C36" s="357" t="str">
        <f>"Kepala Sekolah "&amp;'DATA AWAL'!D4</f>
        <v>Kepala Sekolah SMAN 2 PURWOKERTO</v>
      </c>
      <c r="D36" s="357"/>
      <c r="E36" s="357"/>
      <c r="F36" s="357"/>
      <c r="I36" s="357" t="str">
        <f>"Guru "&amp;'DATA AWAL'!D7</f>
        <v>Guru Prakarya dan Kewirausahaan (Pengolahan)</v>
      </c>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246"/>
      <c r="AK36" s="246"/>
      <c r="AL36" s="246"/>
      <c r="BK36" s="222"/>
      <c r="BL36" s="222"/>
      <c r="BM36" s="221"/>
      <c r="BN36" s="222"/>
      <c r="BO36" s="227"/>
      <c r="BP36" s="221"/>
      <c r="BQ36" s="222"/>
      <c r="BR36" s="221"/>
      <c r="BS36" s="221"/>
      <c r="BT36" s="221"/>
      <c r="BU36" s="221"/>
      <c r="BV36" s="221"/>
      <c r="BW36" s="221"/>
      <c r="BX36" s="221"/>
      <c r="BY36" s="221"/>
      <c r="BZ36" s="221"/>
      <c r="CA36" s="221"/>
      <c r="CB36" s="227"/>
      <c r="CC36" s="227"/>
      <c r="CD36" s="227"/>
      <c r="CE36" s="227"/>
      <c r="CF36" s="227"/>
      <c r="CG36" s="227"/>
      <c r="CH36" s="227"/>
      <c r="CI36" s="227"/>
      <c r="CJ36" s="227"/>
      <c r="CK36" s="227"/>
      <c r="CL36" s="227"/>
      <c r="CM36" s="227"/>
      <c r="CN36" s="227"/>
      <c r="CO36" s="227"/>
    </row>
    <row r="37" spans="3:93" ht="15" x14ac:dyDescent="0.2">
      <c r="C37" s="219"/>
      <c r="D37" s="219"/>
      <c r="E37" s="219"/>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BK37" s="222"/>
      <c r="BL37" s="222"/>
      <c r="BM37" s="221"/>
      <c r="BN37" s="222"/>
      <c r="BO37" s="227"/>
      <c r="BP37" s="221"/>
      <c r="BQ37" s="222"/>
      <c r="BR37" s="221"/>
      <c r="BS37" s="221"/>
      <c r="BT37" s="221"/>
      <c r="BU37" s="221"/>
      <c r="BV37" s="221"/>
      <c r="BW37" s="221"/>
      <c r="BX37" s="221"/>
      <c r="BY37" s="221"/>
      <c r="BZ37" s="221"/>
      <c r="CA37" s="221"/>
      <c r="CB37" s="227"/>
      <c r="CC37" s="227"/>
      <c r="CD37" s="227"/>
      <c r="CE37" s="227"/>
      <c r="CF37" s="227"/>
      <c r="CG37" s="227"/>
      <c r="CH37" s="227"/>
      <c r="CI37" s="227"/>
      <c r="CJ37" s="227"/>
      <c r="CK37" s="227"/>
      <c r="CL37" s="227"/>
      <c r="CM37" s="227"/>
      <c r="CN37" s="227"/>
      <c r="CO37" s="227"/>
    </row>
    <row r="38" spans="3:93" ht="15" x14ac:dyDescent="0.2">
      <c r="C38" s="219"/>
      <c r="D38" s="219"/>
      <c r="E38" s="219"/>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BK38" s="222"/>
      <c r="BL38" s="222"/>
      <c r="BM38" s="221"/>
      <c r="BN38" s="222"/>
      <c r="BO38" s="227"/>
      <c r="BP38" s="221"/>
      <c r="BQ38" s="222"/>
      <c r="BR38" s="221"/>
      <c r="BS38" s="221"/>
      <c r="BT38" s="221"/>
      <c r="BU38" s="221"/>
      <c r="BV38" s="221"/>
      <c r="BW38" s="221"/>
      <c r="BX38" s="221"/>
      <c r="BY38" s="221"/>
      <c r="BZ38" s="221"/>
      <c r="CA38" s="221"/>
      <c r="CB38" s="227"/>
      <c r="CC38" s="227"/>
      <c r="CD38" s="227"/>
      <c r="CE38" s="227"/>
      <c r="CF38" s="227"/>
      <c r="CG38" s="227"/>
      <c r="CH38" s="227"/>
      <c r="CI38" s="227"/>
      <c r="CJ38" s="227"/>
      <c r="CK38" s="227"/>
      <c r="CL38" s="227"/>
      <c r="CM38" s="227"/>
      <c r="CN38" s="227"/>
      <c r="CO38" s="227"/>
    </row>
    <row r="39" spans="3:93" ht="15" x14ac:dyDescent="0.2">
      <c r="C39" s="219"/>
      <c r="D39" s="219"/>
      <c r="E39" s="219"/>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BK39" s="222"/>
      <c r="BL39" s="222"/>
      <c r="BM39" s="221"/>
      <c r="BN39" s="222"/>
      <c r="BO39" s="227"/>
      <c r="BP39" s="221"/>
      <c r="BQ39" s="222"/>
      <c r="BR39" s="221"/>
      <c r="BS39" s="221"/>
      <c r="BT39" s="221"/>
      <c r="BU39" s="221"/>
      <c r="BV39" s="221"/>
      <c r="BW39" s="221"/>
      <c r="BX39" s="221"/>
      <c r="BY39" s="221"/>
      <c r="BZ39" s="221"/>
      <c r="CA39" s="221"/>
      <c r="CB39" s="227"/>
      <c r="CC39" s="227"/>
      <c r="CD39" s="227"/>
      <c r="CE39" s="227"/>
      <c r="CF39" s="227"/>
      <c r="CG39" s="227"/>
      <c r="CH39" s="227"/>
      <c r="CI39" s="227"/>
      <c r="CJ39" s="227"/>
      <c r="CK39" s="227"/>
      <c r="CL39" s="227"/>
      <c r="CM39" s="227"/>
      <c r="CN39" s="227"/>
      <c r="CO39" s="227"/>
    </row>
    <row r="40" spans="3:93" ht="15" customHeight="1" x14ac:dyDescent="0.2">
      <c r="C40" s="219"/>
      <c r="D40" s="219"/>
      <c r="E40" s="219"/>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BK40" s="222"/>
      <c r="BL40" s="222"/>
      <c r="BM40" s="221"/>
      <c r="BN40" s="222"/>
      <c r="BO40" s="227"/>
      <c r="BP40" s="221"/>
      <c r="BQ40" s="222"/>
      <c r="BR40" s="221"/>
      <c r="BS40" s="221"/>
      <c r="BT40" s="221"/>
      <c r="BU40" s="221"/>
      <c r="BV40" s="221"/>
      <c r="BW40" s="221"/>
      <c r="BX40" s="221"/>
      <c r="BY40" s="221"/>
      <c r="BZ40" s="221"/>
      <c r="CA40" s="221"/>
      <c r="CB40" s="227"/>
      <c r="CC40" s="227"/>
      <c r="CD40" s="227"/>
      <c r="CE40" s="227"/>
      <c r="CF40" s="227"/>
      <c r="CG40" s="227"/>
      <c r="CH40" s="227"/>
      <c r="CI40" s="227"/>
      <c r="CJ40" s="227"/>
      <c r="CK40" s="227"/>
      <c r="CL40" s="227"/>
      <c r="CM40" s="227"/>
      <c r="CN40" s="227"/>
      <c r="CO40" s="227"/>
    </row>
    <row r="41" spans="3:93" ht="15" x14ac:dyDescent="0.2">
      <c r="C41" s="219" t="str">
        <f>'DATA AWAL'!D13</f>
        <v>Drs. H. TOHAR, M.Si</v>
      </c>
      <c r="D41" s="219"/>
      <c r="E41" s="219"/>
      <c r="I41" s="357" t="str">
        <f>'DATA AWAL'!D5</f>
        <v>LANGGENG HADI P.</v>
      </c>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BK41" s="222"/>
      <c r="BL41" s="222"/>
      <c r="BM41" s="221"/>
      <c r="BN41" s="222"/>
      <c r="BO41" s="227"/>
      <c r="BP41" s="221"/>
      <c r="BQ41" s="222"/>
      <c r="BR41" s="221"/>
      <c r="BS41" s="221"/>
      <c r="BT41" s="221"/>
      <c r="BU41" s="221"/>
      <c r="BV41" s="221"/>
      <c r="BW41" s="221"/>
      <c r="BX41" s="221"/>
      <c r="BY41" s="221"/>
      <c r="BZ41" s="221"/>
      <c r="CA41" s="221"/>
      <c r="CB41" s="227"/>
      <c r="CC41" s="227"/>
      <c r="CD41" s="227"/>
      <c r="CE41" s="227"/>
      <c r="CF41" s="227"/>
      <c r="CG41" s="227"/>
      <c r="CH41" s="227"/>
      <c r="CI41" s="227"/>
      <c r="CJ41" s="227"/>
      <c r="CK41" s="227"/>
      <c r="CL41" s="227"/>
      <c r="CM41" s="227"/>
      <c r="CN41" s="227"/>
      <c r="CO41" s="227"/>
    </row>
    <row r="42" spans="3:93" x14ac:dyDescent="0.2">
      <c r="C42" s="180" t="str">
        <f>"NIP. "&amp;'DATA AWAL'!D14</f>
        <v>NIP. 196307101994121002</v>
      </c>
      <c r="D42" s="180"/>
      <c r="E42" s="180"/>
      <c r="I42" s="358" t="str">
        <f>"NIP. "&amp;'DATA AWAL'!D6</f>
        <v>NIP. 196906281992031006</v>
      </c>
      <c r="J42" s="358"/>
      <c r="K42" s="358"/>
      <c r="L42" s="358"/>
      <c r="M42" s="358"/>
      <c r="N42" s="358"/>
      <c r="O42" s="358"/>
      <c r="P42" s="358"/>
      <c r="Q42" s="358"/>
      <c r="R42" s="358"/>
      <c r="S42" s="358"/>
      <c r="T42" s="358"/>
      <c r="U42" s="358"/>
      <c r="V42" s="358"/>
      <c r="W42" s="358"/>
      <c r="X42" s="358"/>
      <c r="Y42" s="358"/>
      <c r="Z42" s="358"/>
      <c r="AA42" s="358"/>
      <c r="AB42" s="358"/>
      <c r="AC42" s="358"/>
      <c r="AD42" s="358"/>
      <c r="AE42" s="358"/>
      <c r="AF42" s="180"/>
      <c r="AZ42" s="221" t="str">
        <f>'RINCIAN PROG TAHUNAN'!Q40</f>
        <v/>
      </c>
      <c r="BA42" s="221" t="str">
        <f>'RINCIAN PROG TAHUNAN'!R40</f>
        <v/>
      </c>
      <c r="BB42" s="222" t="str">
        <f>'RINCIAN PROG TAHUNAN'!S40</f>
        <v/>
      </c>
      <c r="BC42" s="221" t="str">
        <f>'RINCIAN PROG TAHUNAN'!T40</f>
        <v/>
      </c>
      <c r="BD42" s="222" t="str">
        <f>'RINCIAN PROG TAHUNAN'!U40</f>
        <v/>
      </c>
      <c r="BJ42" s="221" t="str">
        <f>'RINCIAN PROG TAHUNAN'!Y40</f>
        <v/>
      </c>
      <c r="BK42" s="222" t="str">
        <f>'RINCIAN PROG TAHUNAN'!Z40</f>
        <v/>
      </c>
      <c r="BL42" s="222" t="str">
        <f>'RINCIAN PROG TAHUNAN'!AA40</f>
        <v/>
      </c>
      <c r="BM42" s="221" t="str">
        <f>'RINCIAN PROG TAHUNAN'!AB40</f>
        <v/>
      </c>
      <c r="BN42" s="222" t="str">
        <f>'RINCIAN PROG TAHUNAN'!AC40</f>
        <v/>
      </c>
      <c r="BO42" s="227"/>
      <c r="BP42" s="221" t="str">
        <f t="shared" ref="BP42" si="22">IF(AW42="","",VLOOKUP($AW42,$AZ$18:$BD$47,2,FALSE))</f>
        <v/>
      </c>
      <c r="BQ42" s="222" t="str">
        <f t="shared" ref="BQ42" si="23">IF(AW42="","",VLOOKUP($AW42,$AZ$18:$BD$47,3,FALSE))</f>
        <v/>
      </c>
      <c r="BR42" s="221" t="str">
        <f t="shared" ref="BR42" si="24">IF(AW42="","",VLOOKUP($AW42,$AZ$18:$BD$47,4,FALSE))</f>
        <v/>
      </c>
      <c r="BS42" s="221" t="str">
        <f t="shared" ref="BS42" si="25">IF(AW42="","",VLOOKUP($AW42,$AZ$18:$BD$47,5,FALSE))</f>
        <v/>
      </c>
      <c r="BT42" s="221"/>
      <c r="BU42" s="221"/>
      <c r="BV42" s="221"/>
      <c r="BW42" s="221"/>
      <c r="BX42" s="221"/>
      <c r="BY42" s="221"/>
      <c r="BZ42" s="221"/>
      <c r="CA42" s="221"/>
      <c r="CB42" s="227"/>
      <c r="CC42" s="227"/>
      <c r="CD42" s="227"/>
      <c r="CE42" s="227"/>
      <c r="CF42" s="227"/>
      <c r="CG42" s="227"/>
      <c r="CH42" s="227"/>
      <c r="CI42" s="227"/>
      <c r="CJ42" s="227"/>
      <c r="CK42" s="227"/>
      <c r="CL42" s="227"/>
      <c r="CM42" s="227"/>
      <c r="CN42" s="227"/>
      <c r="CO42" s="227"/>
    </row>
    <row r="43" spans="3:93" x14ac:dyDescent="0.2">
      <c r="AZ43" s="221" t="str">
        <f>'RINCIAN PROG TAHUNAN'!Q41</f>
        <v/>
      </c>
      <c r="BA43" s="221" t="str">
        <f>'RINCIAN PROG TAHUNAN'!R41</f>
        <v/>
      </c>
      <c r="BB43" s="222" t="str">
        <f>'RINCIAN PROG TAHUNAN'!S41</f>
        <v/>
      </c>
      <c r="BC43" s="221" t="str">
        <f>'RINCIAN PROG TAHUNAN'!T41</f>
        <v/>
      </c>
      <c r="BD43" s="222" t="str">
        <f>'RINCIAN PROG TAHUNAN'!U41</f>
        <v/>
      </c>
      <c r="BJ43" s="221" t="str">
        <f>'RINCIAN PROG TAHUNAN'!Y41</f>
        <v/>
      </c>
      <c r="BK43" s="222" t="str">
        <f>'RINCIAN PROG TAHUNAN'!Z41</f>
        <v/>
      </c>
      <c r="BL43" s="222" t="str">
        <f>'RINCIAN PROG TAHUNAN'!AA41</f>
        <v/>
      </c>
      <c r="BM43" s="221" t="str">
        <f>'RINCIAN PROG TAHUNAN'!AB41</f>
        <v/>
      </c>
      <c r="BN43" s="222" t="str">
        <f>'RINCIAN PROG TAHUNAN'!AC41</f>
        <v/>
      </c>
      <c r="BO43" s="227"/>
      <c r="BP43" s="221" t="str">
        <f t="shared" ref="BP43:BP47" si="26">IF(AW43="","",VLOOKUP($AW43,$AZ$18:$BD$47,2,FALSE))</f>
        <v/>
      </c>
      <c r="BQ43" s="222" t="str">
        <f t="shared" ref="BQ43:BQ47" si="27">IF(AW43="","",VLOOKUP($AW43,$AZ$18:$BD$47,3,FALSE))</f>
        <v/>
      </c>
      <c r="BR43" s="221" t="str">
        <f t="shared" ref="BR43:BR47" si="28">IF(AW43="","",VLOOKUP($AW43,$AZ$18:$BD$47,4,FALSE))</f>
        <v/>
      </c>
      <c r="BS43" s="221" t="str">
        <f t="shared" ref="BS43:BS47" si="29">IF(AW43="","",VLOOKUP($AW43,$AZ$18:$BD$47,5,FALSE))</f>
        <v/>
      </c>
      <c r="BT43" s="221"/>
      <c r="BU43" s="221"/>
      <c r="BV43" s="221"/>
      <c r="BW43" s="221"/>
      <c r="BX43" s="221"/>
      <c r="BY43" s="221"/>
      <c r="BZ43" s="221"/>
      <c r="CA43" s="221"/>
      <c r="CB43" s="227"/>
      <c r="CC43" s="227"/>
      <c r="CD43" s="227"/>
      <c r="CE43" s="227"/>
      <c r="CF43" s="227"/>
      <c r="CG43" s="227"/>
      <c r="CH43" s="227"/>
      <c r="CI43" s="227"/>
      <c r="CJ43" s="227"/>
      <c r="CK43" s="227"/>
      <c r="CL43" s="227"/>
      <c r="CM43" s="227"/>
      <c r="CN43" s="227"/>
      <c r="CO43" s="227"/>
    </row>
    <row r="44" spans="3:93" x14ac:dyDescent="0.2">
      <c r="AZ44" s="221" t="str">
        <f>'RINCIAN PROG TAHUNAN'!Q42</f>
        <v/>
      </c>
      <c r="BA44" s="221" t="str">
        <f>'RINCIAN PROG TAHUNAN'!R42</f>
        <v/>
      </c>
      <c r="BB44" s="222" t="str">
        <f>'RINCIAN PROG TAHUNAN'!S42</f>
        <v/>
      </c>
      <c r="BC44" s="221" t="str">
        <f>'RINCIAN PROG TAHUNAN'!T42</f>
        <v/>
      </c>
      <c r="BD44" s="222" t="str">
        <f>'RINCIAN PROG TAHUNAN'!U42</f>
        <v/>
      </c>
      <c r="BJ44" s="221" t="str">
        <f>'RINCIAN PROG TAHUNAN'!Y42</f>
        <v/>
      </c>
      <c r="BK44" s="222" t="str">
        <f>'RINCIAN PROG TAHUNAN'!Z42</f>
        <v/>
      </c>
      <c r="BL44" s="222" t="str">
        <f>'RINCIAN PROG TAHUNAN'!AA42</f>
        <v/>
      </c>
      <c r="BM44" s="221" t="str">
        <f>'RINCIAN PROG TAHUNAN'!AB42</f>
        <v/>
      </c>
      <c r="BN44" s="222" t="str">
        <f>'RINCIAN PROG TAHUNAN'!AC42</f>
        <v/>
      </c>
      <c r="BO44" s="227"/>
      <c r="BP44" s="221" t="str">
        <f t="shared" si="26"/>
        <v/>
      </c>
      <c r="BQ44" s="222" t="str">
        <f t="shared" si="27"/>
        <v/>
      </c>
      <c r="BR44" s="221" t="str">
        <f t="shared" si="28"/>
        <v/>
      </c>
      <c r="BS44" s="221" t="str">
        <f t="shared" si="29"/>
        <v/>
      </c>
      <c r="BT44" s="221"/>
      <c r="BU44" s="221"/>
      <c r="BV44" s="221"/>
      <c r="BW44" s="221"/>
      <c r="BX44" s="221"/>
      <c r="BY44" s="221"/>
      <c r="BZ44" s="221"/>
      <c r="CA44" s="221"/>
      <c r="CB44" s="227"/>
      <c r="CC44" s="227"/>
      <c r="CD44" s="227"/>
      <c r="CE44" s="227"/>
      <c r="CF44" s="227"/>
      <c r="CG44" s="227"/>
      <c r="CH44" s="227"/>
      <c r="CI44" s="227"/>
      <c r="CJ44" s="227"/>
      <c r="CK44" s="227"/>
      <c r="CL44" s="227"/>
      <c r="CM44" s="227"/>
      <c r="CN44" s="227"/>
      <c r="CO44" s="227"/>
    </row>
    <row r="45" spans="3:93" x14ac:dyDescent="0.2">
      <c r="AZ45" s="221" t="str">
        <f>'RINCIAN PROG TAHUNAN'!Q43</f>
        <v/>
      </c>
      <c r="BA45" s="221" t="str">
        <f>'RINCIAN PROG TAHUNAN'!R43</f>
        <v/>
      </c>
      <c r="BB45" s="222" t="str">
        <f>'RINCIAN PROG TAHUNAN'!S43</f>
        <v/>
      </c>
      <c r="BC45" s="221" t="str">
        <f>'RINCIAN PROG TAHUNAN'!T43</f>
        <v/>
      </c>
      <c r="BD45" s="222" t="str">
        <f>'RINCIAN PROG TAHUNAN'!U43</f>
        <v/>
      </c>
      <c r="BJ45" s="221" t="str">
        <f>'RINCIAN PROG TAHUNAN'!Y43</f>
        <v/>
      </c>
      <c r="BK45" s="222" t="str">
        <f>'RINCIAN PROG TAHUNAN'!Z43</f>
        <v/>
      </c>
      <c r="BL45" s="222" t="str">
        <f>'RINCIAN PROG TAHUNAN'!AA43</f>
        <v/>
      </c>
      <c r="BM45" s="221" t="str">
        <f>'RINCIAN PROG TAHUNAN'!AB43</f>
        <v/>
      </c>
      <c r="BN45" s="222" t="str">
        <f>'RINCIAN PROG TAHUNAN'!AC43</f>
        <v/>
      </c>
      <c r="BO45" s="227"/>
      <c r="BP45" s="221" t="str">
        <f t="shared" si="26"/>
        <v/>
      </c>
      <c r="BQ45" s="222" t="str">
        <f t="shared" si="27"/>
        <v/>
      </c>
      <c r="BR45" s="221" t="str">
        <f t="shared" si="28"/>
        <v/>
      </c>
      <c r="BS45" s="221" t="str">
        <f t="shared" si="29"/>
        <v/>
      </c>
      <c r="BT45" s="221"/>
      <c r="BU45" s="221"/>
      <c r="BV45" s="221"/>
      <c r="BW45" s="221"/>
      <c r="BX45" s="221"/>
      <c r="BY45" s="221"/>
      <c r="BZ45" s="221"/>
      <c r="CA45" s="221"/>
      <c r="CB45" s="227"/>
      <c r="CC45" s="227"/>
      <c r="CD45" s="227"/>
      <c r="CE45" s="227"/>
      <c r="CF45" s="227"/>
      <c r="CG45" s="227"/>
      <c r="CH45" s="227"/>
      <c r="CI45" s="227"/>
      <c r="CJ45" s="227"/>
      <c r="CK45" s="227"/>
      <c r="CL45" s="227"/>
      <c r="CM45" s="227"/>
      <c r="CN45" s="227"/>
      <c r="CO45" s="227"/>
    </row>
    <row r="46" spans="3:93" x14ac:dyDescent="0.2">
      <c r="AZ46" s="221" t="str">
        <f>'RINCIAN PROG TAHUNAN'!Q44</f>
        <v/>
      </c>
      <c r="BA46" s="221" t="str">
        <f>'RINCIAN PROG TAHUNAN'!R44</f>
        <v/>
      </c>
      <c r="BB46" s="222" t="str">
        <f>'RINCIAN PROG TAHUNAN'!S44</f>
        <v/>
      </c>
      <c r="BC46" s="221" t="str">
        <f>'RINCIAN PROG TAHUNAN'!T44</f>
        <v/>
      </c>
      <c r="BD46" s="222" t="str">
        <f>'RINCIAN PROG TAHUNAN'!U44</f>
        <v/>
      </c>
      <c r="BJ46" s="221" t="str">
        <f>'RINCIAN PROG TAHUNAN'!Y44</f>
        <v/>
      </c>
      <c r="BK46" s="222" t="str">
        <f>'RINCIAN PROG TAHUNAN'!Z44</f>
        <v/>
      </c>
      <c r="BL46" s="222" t="str">
        <f>'RINCIAN PROG TAHUNAN'!AA44</f>
        <v/>
      </c>
      <c r="BM46" s="221" t="str">
        <f>'RINCIAN PROG TAHUNAN'!AB44</f>
        <v/>
      </c>
      <c r="BN46" s="222" t="str">
        <f>'RINCIAN PROG TAHUNAN'!AC44</f>
        <v/>
      </c>
      <c r="BO46" s="227"/>
      <c r="BP46" s="221" t="str">
        <f t="shared" si="26"/>
        <v/>
      </c>
      <c r="BQ46" s="222" t="str">
        <f t="shared" si="27"/>
        <v/>
      </c>
      <c r="BR46" s="221" t="str">
        <f t="shared" si="28"/>
        <v/>
      </c>
      <c r="BS46" s="221" t="str">
        <f t="shared" si="29"/>
        <v/>
      </c>
      <c r="BT46" s="221"/>
      <c r="BU46" s="221"/>
      <c r="BV46" s="221"/>
      <c r="BW46" s="221"/>
      <c r="BX46" s="221"/>
      <c r="BY46" s="221"/>
      <c r="BZ46" s="221"/>
      <c r="CA46" s="221"/>
      <c r="CB46" s="227"/>
      <c r="CC46" s="227"/>
      <c r="CD46" s="227"/>
      <c r="CE46" s="227"/>
      <c r="CF46" s="227"/>
      <c r="CG46" s="227"/>
      <c r="CH46" s="227"/>
      <c r="CI46" s="227"/>
      <c r="CJ46" s="227"/>
      <c r="CK46" s="227"/>
      <c r="CL46" s="227"/>
      <c r="CM46" s="227"/>
      <c r="CN46" s="227"/>
      <c r="CO46" s="227"/>
    </row>
    <row r="47" spans="3:93" x14ac:dyDescent="0.2">
      <c r="AZ47" s="221" t="str">
        <f>'RINCIAN PROG TAHUNAN'!Q45</f>
        <v/>
      </c>
      <c r="BA47" s="221" t="str">
        <f>'RINCIAN PROG TAHUNAN'!R45</f>
        <v/>
      </c>
      <c r="BB47" s="222" t="str">
        <f>'RINCIAN PROG TAHUNAN'!S45</f>
        <v/>
      </c>
      <c r="BC47" s="221" t="str">
        <f>'RINCIAN PROG TAHUNAN'!T45</f>
        <v/>
      </c>
      <c r="BD47" s="222" t="str">
        <f>'RINCIAN PROG TAHUNAN'!U45</f>
        <v/>
      </c>
      <c r="BJ47" s="221" t="str">
        <f>'RINCIAN PROG TAHUNAN'!Y45</f>
        <v/>
      </c>
      <c r="BK47" s="222" t="str">
        <f>'RINCIAN PROG TAHUNAN'!Z45</f>
        <v/>
      </c>
      <c r="BL47" s="222" t="str">
        <f>'RINCIAN PROG TAHUNAN'!AA45</f>
        <v/>
      </c>
      <c r="BM47" s="221" t="str">
        <f>'RINCIAN PROG TAHUNAN'!AB45</f>
        <v/>
      </c>
      <c r="BN47" s="222" t="str">
        <f>'RINCIAN PROG TAHUNAN'!AC45</f>
        <v/>
      </c>
      <c r="BO47" s="227"/>
      <c r="BP47" s="221" t="str">
        <f t="shared" si="26"/>
        <v/>
      </c>
      <c r="BQ47" s="222" t="str">
        <f t="shared" si="27"/>
        <v/>
      </c>
      <c r="BR47" s="221" t="str">
        <f t="shared" si="28"/>
        <v/>
      </c>
      <c r="BS47" s="221" t="str">
        <f t="shared" si="29"/>
        <v/>
      </c>
      <c r="BT47" s="221"/>
      <c r="BU47" s="221"/>
      <c r="BV47" s="221"/>
      <c r="BW47" s="221"/>
      <c r="BX47" s="221"/>
      <c r="BY47" s="221"/>
      <c r="BZ47" s="221"/>
      <c r="CA47" s="221"/>
      <c r="CB47" s="227"/>
      <c r="CC47" s="227"/>
      <c r="CD47" s="227"/>
      <c r="CE47" s="227"/>
      <c r="CF47" s="227"/>
      <c r="CG47" s="227"/>
      <c r="CH47" s="227"/>
      <c r="CI47" s="227"/>
      <c r="CJ47" s="227"/>
      <c r="CK47" s="227"/>
      <c r="CL47" s="227"/>
      <c r="CM47" s="227"/>
      <c r="CN47" s="227"/>
      <c r="CO47" s="227"/>
    </row>
    <row r="48" spans="3:93" x14ac:dyDescent="0.2">
      <c r="BO48" s="216"/>
      <c r="BP48" s="216"/>
      <c r="BQ48" s="216"/>
    </row>
  </sheetData>
  <mergeCells count="77">
    <mergeCell ref="I35:AF35"/>
    <mergeCell ref="BV15:CA15"/>
    <mergeCell ref="S15:W15"/>
    <mergeCell ref="X15:AB15"/>
    <mergeCell ref="AC15:AG15"/>
    <mergeCell ref="AH15:AL15"/>
    <mergeCell ref="BP15:BU15"/>
    <mergeCell ref="B2:AK2"/>
    <mergeCell ref="B14:B17"/>
    <mergeCell ref="C14:D17"/>
    <mergeCell ref="E14:F17"/>
    <mergeCell ref="G14:G17"/>
    <mergeCell ref="I14:AL14"/>
    <mergeCell ref="I15:M15"/>
    <mergeCell ref="N15:R15"/>
    <mergeCell ref="I16:M16"/>
    <mergeCell ref="AH16:AL16"/>
    <mergeCell ref="AC16:AG16"/>
    <mergeCell ref="X16:AB16"/>
    <mergeCell ref="S16:W16"/>
    <mergeCell ref="N16:R16"/>
    <mergeCell ref="H14:H15"/>
    <mergeCell ref="H16:H17"/>
    <mergeCell ref="I37:J37"/>
    <mergeCell ref="I38:J38"/>
    <mergeCell ref="I39:J39"/>
    <mergeCell ref="C36:F36"/>
    <mergeCell ref="I36:AI36"/>
    <mergeCell ref="K37:L37"/>
    <mergeCell ref="M37:N37"/>
    <mergeCell ref="O37:P37"/>
    <mergeCell ref="Q37:R37"/>
    <mergeCell ref="S37:T37"/>
    <mergeCell ref="U37:V37"/>
    <mergeCell ref="W37:X37"/>
    <mergeCell ref="Y37:Z37"/>
    <mergeCell ref="AA37:AB37"/>
    <mergeCell ref="AC37:AD37"/>
    <mergeCell ref="AE37:AF37"/>
    <mergeCell ref="K38:L38"/>
    <mergeCell ref="M38:N38"/>
    <mergeCell ref="O38:P38"/>
    <mergeCell ref="Q38:R38"/>
    <mergeCell ref="S38:T38"/>
    <mergeCell ref="U38:V38"/>
    <mergeCell ref="W38:X38"/>
    <mergeCell ref="Y38:Z38"/>
    <mergeCell ref="AA38:AB38"/>
    <mergeCell ref="AC38:AD38"/>
    <mergeCell ref="I41:AG41"/>
    <mergeCell ref="I42:AE42"/>
    <mergeCell ref="S40:T40"/>
    <mergeCell ref="U40:V40"/>
    <mergeCell ref="W40:X40"/>
    <mergeCell ref="Y40:Z40"/>
    <mergeCell ref="AA40:AB40"/>
    <mergeCell ref="I40:J40"/>
    <mergeCell ref="K40:L40"/>
    <mergeCell ref="M40:N40"/>
    <mergeCell ref="O40:P40"/>
    <mergeCell ref="Q40:R40"/>
    <mergeCell ref="F11:AL11"/>
    <mergeCell ref="F12:AL12"/>
    <mergeCell ref="AC40:AD40"/>
    <mergeCell ref="AE40:AF40"/>
    <mergeCell ref="AE38:AF38"/>
    <mergeCell ref="K39:L39"/>
    <mergeCell ref="M39:N39"/>
    <mergeCell ref="O39:P39"/>
    <mergeCell ref="Q39:R39"/>
    <mergeCell ref="S39:T39"/>
    <mergeCell ref="U39:V39"/>
    <mergeCell ref="W39:X39"/>
    <mergeCell ref="Y39:Z39"/>
    <mergeCell ref="AA39:AB39"/>
    <mergeCell ref="AC39:AD39"/>
    <mergeCell ref="AE39:AF3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O48"/>
  <sheetViews>
    <sheetView showGridLines="0" showRowColHeaders="0" topLeftCell="A8" workbookViewId="0">
      <selection activeCell="F11" sqref="F11:AL11"/>
    </sheetView>
  </sheetViews>
  <sheetFormatPr defaultColWidth="0" defaultRowHeight="12.75" x14ac:dyDescent="0.2"/>
  <cols>
    <col min="1" max="1" width="13.28515625" customWidth="1"/>
    <col min="2" max="3" width="4.85546875" customWidth="1"/>
    <col min="4" max="4" width="28" customWidth="1"/>
    <col min="5" max="5" width="4.85546875" customWidth="1"/>
    <col min="6" max="6" width="28" customWidth="1"/>
    <col min="7" max="10" width="16.42578125" customWidth="1"/>
    <col min="11" max="11" width="10.28515625" customWidth="1"/>
    <col min="12" max="12" width="16.42578125" customWidth="1"/>
    <col min="13" max="38" width="2.42578125" hidden="1" customWidth="1"/>
    <col min="39" max="39" width="3.28515625" customWidth="1"/>
    <col min="40" max="48" width="3.28515625" style="216" hidden="1" customWidth="1"/>
    <col min="49" max="51" width="5.140625" style="221" hidden="1" customWidth="1"/>
    <col min="52" max="53" width="4.5703125" style="221" hidden="1" customWidth="1"/>
    <col min="54" max="54" width="4.5703125" style="222" hidden="1" customWidth="1"/>
    <col min="55" max="55" width="4.5703125" style="221" hidden="1" customWidth="1"/>
    <col min="56" max="56" width="4.5703125" style="222" hidden="1" customWidth="1"/>
    <col min="57" max="62" width="4.5703125" style="221" hidden="1" customWidth="1"/>
    <col min="63" max="63" width="4.5703125" style="217" hidden="1" customWidth="1"/>
    <col min="64" max="67" width="4.5703125" style="255" hidden="1" customWidth="1"/>
    <col min="68" max="68" width="7.28515625" style="255" hidden="1" customWidth="1"/>
    <col min="69" max="69" width="6.7109375" style="255" hidden="1" customWidth="1"/>
    <col min="70" max="72" width="6.7109375" style="223" hidden="1" customWidth="1"/>
    <col min="73" max="73" width="4.85546875" style="223" hidden="1" customWidth="1"/>
    <col min="74" max="79" width="5.7109375" style="223" hidden="1" customWidth="1"/>
    <col min="80" max="93" width="0" style="216" hidden="1" customWidth="1"/>
    <col min="94" max="16384" width="9.140625" style="216" hidden="1"/>
  </cols>
  <sheetData>
    <row r="2" spans="2:79" ht="18.75" customHeight="1" x14ac:dyDescent="0.2">
      <c r="B2" s="360" t="s">
        <v>131</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row>
    <row r="4" spans="2:79" ht="15" x14ac:dyDescent="0.2">
      <c r="C4" s="254" t="s">
        <v>2</v>
      </c>
      <c r="E4" s="166" t="s">
        <v>7</v>
      </c>
      <c r="F4" s="262" t="str">
        <f>IF('DATA AWAL'!D4="","",'DATA AWAL'!D4)</f>
        <v>SMAN 2 PURWOKERTO</v>
      </c>
      <c r="G4" s="262"/>
      <c r="H4" s="262"/>
      <c r="I4" s="180"/>
      <c r="J4" s="180"/>
      <c r="K4" s="180"/>
      <c r="L4" s="262"/>
      <c r="M4" s="262"/>
      <c r="N4" s="262"/>
      <c r="O4" s="262"/>
      <c r="P4" s="262"/>
      <c r="Q4" s="262"/>
      <c r="R4" s="262"/>
      <c r="S4" s="262"/>
      <c r="T4" s="262"/>
      <c r="U4" s="262"/>
      <c r="V4" s="262"/>
      <c r="W4" s="262"/>
      <c r="X4" s="262"/>
      <c r="Y4" s="262"/>
      <c r="Z4" s="262"/>
      <c r="AA4" s="262"/>
      <c r="AB4" s="262"/>
      <c r="AC4" s="262"/>
      <c r="AD4" s="180"/>
      <c r="AE4" s="180"/>
      <c r="AF4" s="180"/>
      <c r="AG4" s="180"/>
      <c r="AH4" s="180"/>
      <c r="AI4" s="180"/>
      <c r="AJ4" s="180"/>
      <c r="AK4" s="180"/>
      <c r="AL4" s="180"/>
    </row>
    <row r="5" spans="2:79" ht="15" x14ac:dyDescent="0.2">
      <c r="C5" s="254" t="s">
        <v>5</v>
      </c>
      <c r="E5" s="166" t="s">
        <v>7</v>
      </c>
      <c r="F5" s="262" t="str">
        <f>IF('DATA AWAL'!D5="","",'DATA AWAL'!D5)</f>
        <v>LANGGENG HADI P.</v>
      </c>
      <c r="G5" s="262"/>
      <c r="H5" s="262"/>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79" ht="15" x14ac:dyDescent="0.2">
      <c r="C6" s="254" t="s">
        <v>6</v>
      </c>
      <c r="E6" s="166" t="s">
        <v>7</v>
      </c>
      <c r="F6" s="262" t="str">
        <f>IF('DATA AWAL'!D6="","",'DATA AWAL'!D6)</f>
        <v>196906281992031006</v>
      </c>
      <c r="G6" s="262"/>
      <c r="H6" s="262"/>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row>
    <row r="7" spans="2:79" ht="15" x14ac:dyDescent="0.2">
      <c r="C7" s="254" t="s">
        <v>3</v>
      </c>
      <c r="E7" s="166" t="s">
        <v>7</v>
      </c>
      <c r="F7" s="262" t="str">
        <f>IF('DATA AWAL'!D7="","",'DATA AWAL'!D7)</f>
        <v>Prakarya dan Kewirausahaan (Pengolahan)</v>
      </c>
      <c r="G7" s="262"/>
      <c r="H7" s="262"/>
      <c r="I7" s="180"/>
      <c r="J7" s="180"/>
      <c r="K7" s="180"/>
      <c r="L7" s="262"/>
      <c r="M7" s="262"/>
      <c r="N7" s="262"/>
      <c r="O7" s="262"/>
      <c r="P7" s="262"/>
      <c r="Q7" s="262"/>
      <c r="R7" s="262"/>
      <c r="S7" s="262"/>
      <c r="T7" s="262"/>
      <c r="U7" s="262"/>
      <c r="V7" s="262"/>
      <c r="W7" s="262"/>
      <c r="X7" s="262"/>
      <c r="Y7" s="262"/>
      <c r="Z7" s="262"/>
      <c r="AA7" s="262"/>
      <c r="AB7" s="180"/>
      <c r="AC7" s="180"/>
      <c r="AD7" s="180"/>
      <c r="AE7" s="180"/>
      <c r="AF7" s="180"/>
      <c r="AG7" s="180"/>
      <c r="AH7" s="180"/>
      <c r="AI7" s="180"/>
      <c r="AJ7" s="180"/>
      <c r="AK7" s="180"/>
      <c r="AL7" s="180"/>
    </row>
    <row r="8" spans="2:79" ht="15" x14ac:dyDescent="0.2">
      <c r="C8" s="254" t="s">
        <v>14</v>
      </c>
      <c r="E8" s="166" t="s">
        <v>7</v>
      </c>
      <c r="F8" s="262" t="str">
        <f>IF('DATA AWAL'!D8="","",'DATA AWAL'!D8)</f>
        <v>XII</v>
      </c>
      <c r="G8" s="262"/>
      <c r="H8" s="262"/>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row>
    <row r="9" spans="2:79" ht="15" x14ac:dyDescent="0.2">
      <c r="C9" s="254" t="s">
        <v>13</v>
      </c>
      <c r="E9" s="166" t="s">
        <v>7</v>
      </c>
      <c r="F9" s="262" t="str">
        <f>IF('DATA AWAL'!D9="","",'DATA AWAL'!D9)</f>
        <v>MIPA</v>
      </c>
      <c r="G9" s="262"/>
      <c r="H9" s="262"/>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BJ9" s="221" t="s">
        <v>55</v>
      </c>
    </row>
    <row r="10" spans="2:79" ht="15" x14ac:dyDescent="0.2">
      <c r="C10" s="254" t="s">
        <v>4</v>
      </c>
      <c r="D10" s="2"/>
      <c r="E10" s="166" t="s">
        <v>7</v>
      </c>
      <c r="F10" s="262" t="str">
        <f>IF('DATA AWAL'!D10="","",'DATA AWAL'!D10)</f>
        <v>2017-2018</v>
      </c>
      <c r="G10" s="262"/>
      <c r="H10" s="262"/>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row>
    <row r="11" spans="2:79" ht="64.5" customHeight="1" x14ac:dyDescent="0.2">
      <c r="C11" s="259" t="s">
        <v>510</v>
      </c>
      <c r="D11" s="2"/>
      <c r="E11" s="166" t="s">
        <v>7</v>
      </c>
      <c r="F11" s="359" t="str">
        <f>'RINCIAN PROG TAHUNAN'!F11</f>
        <v>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row>
    <row r="12" spans="2:79" ht="41.25" customHeight="1" x14ac:dyDescent="0.2">
      <c r="C12" s="259" t="s">
        <v>510</v>
      </c>
      <c r="D12" s="2"/>
      <c r="E12" s="166" t="s">
        <v>7</v>
      </c>
      <c r="F12" s="359" t="str">
        <f>'RINCIAN PROG TAHUNAN'!F12</f>
        <v>4. mengolah, menalar, menyaji, dan mencipta dalam ranah konkret dan ranah abstrak terkait dengan pengembangan dari yang dipelajarinya di sekolah secara mandiri serta bertindak secara efektif dan kreatif, dan mampu menggunakan metoda sesuai kaidah keilmuan</v>
      </c>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row>
    <row r="14" spans="2:79" ht="14.25" customHeight="1" x14ac:dyDescent="0.2">
      <c r="B14" s="364" t="s">
        <v>8</v>
      </c>
      <c r="C14" s="376" t="s">
        <v>113</v>
      </c>
      <c r="D14" s="368"/>
      <c r="E14" s="367" t="s">
        <v>114</v>
      </c>
      <c r="F14" s="368"/>
      <c r="G14" s="364" t="s">
        <v>519</v>
      </c>
      <c r="H14" s="364" t="s">
        <v>520</v>
      </c>
      <c r="I14" s="364" t="s">
        <v>521</v>
      </c>
      <c r="J14" s="364" t="s">
        <v>522</v>
      </c>
      <c r="K14" s="364" t="s">
        <v>17</v>
      </c>
      <c r="L14" s="364" t="s">
        <v>523</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199"/>
      <c r="AN14" s="224"/>
      <c r="AO14" s="224"/>
      <c r="AP14" s="224"/>
      <c r="AQ14" s="224"/>
      <c r="AR14" s="224"/>
      <c r="AS14" s="224"/>
      <c r="AT14" s="224"/>
      <c r="AU14" s="224"/>
      <c r="AV14" s="224"/>
    </row>
    <row r="15" spans="2:79" ht="14.25" customHeight="1" x14ac:dyDescent="0.2">
      <c r="B15" s="365"/>
      <c r="C15" s="377"/>
      <c r="D15" s="370"/>
      <c r="E15" s="369"/>
      <c r="F15" s="370"/>
      <c r="G15" s="365"/>
      <c r="H15" s="365"/>
      <c r="I15" s="365"/>
      <c r="J15" s="365"/>
      <c r="K15" s="365"/>
      <c r="L15" s="365"/>
      <c r="M15" s="264"/>
      <c r="N15" s="264" t="str">
        <f>DATA!H9</f>
        <v>Agts 2017</v>
      </c>
      <c r="O15" s="264"/>
      <c r="P15" s="264"/>
      <c r="Q15" s="264"/>
      <c r="R15" s="264"/>
      <c r="S15" s="264" t="str">
        <f>DATA!J9</f>
        <v>Sep 2017</v>
      </c>
      <c r="T15" s="264"/>
      <c r="U15" s="264"/>
      <c r="V15" s="264"/>
      <c r="W15" s="264"/>
      <c r="X15" s="264" t="str">
        <f>DATA!L9</f>
        <v>Okt 2017</v>
      </c>
      <c r="Y15" s="264"/>
      <c r="Z15" s="264"/>
      <c r="AA15" s="264"/>
      <c r="AB15" s="264"/>
      <c r="AC15" s="264" t="str">
        <f>DATA!N9</f>
        <v>Nov 2017</v>
      </c>
      <c r="AD15" s="264"/>
      <c r="AE15" s="264"/>
      <c r="AF15" s="264"/>
      <c r="AG15" s="264"/>
      <c r="AH15" s="265" t="str">
        <f>DATA!P9</f>
        <v>Des 2017</v>
      </c>
      <c r="AI15" s="265"/>
      <c r="AJ15" s="265"/>
      <c r="AK15" s="265"/>
      <c r="AL15" s="265"/>
      <c r="AM15" s="200"/>
      <c r="AN15" s="225"/>
      <c r="AO15" s="225"/>
      <c r="AP15" s="225"/>
      <c r="AQ15" s="225"/>
      <c r="AR15" s="225"/>
      <c r="AS15" s="225"/>
      <c r="AT15" s="225"/>
      <c r="AU15" s="225"/>
      <c r="AV15" s="225"/>
      <c r="AZ15" s="227" t="s">
        <v>126</v>
      </c>
      <c r="BA15" s="227"/>
      <c r="BB15" s="227"/>
      <c r="BC15" s="227"/>
      <c r="BD15" s="227"/>
      <c r="BE15" s="227"/>
      <c r="BH15" s="228"/>
      <c r="BI15" s="228"/>
      <c r="BJ15" s="228" t="s">
        <v>127</v>
      </c>
      <c r="BK15" s="228"/>
      <c r="BL15" s="228"/>
      <c r="BM15" s="228"/>
      <c r="BN15" s="228"/>
      <c r="BO15" s="228"/>
      <c r="BP15" s="355" t="s">
        <v>128</v>
      </c>
      <c r="BQ15" s="355"/>
      <c r="BR15" s="355"/>
      <c r="BS15" s="355"/>
      <c r="BT15" s="355"/>
      <c r="BU15" s="355"/>
      <c r="BV15" s="355" t="s">
        <v>128</v>
      </c>
      <c r="BW15" s="355"/>
      <c r="BX15" s="355"/>
      <c r="BY15" s="355"/>
      <c r="BZ15" s="355"/>
      <c r="CA15" s="355"/>
    </row>
    <row r="16" spans="2:79" ht="14.25" customHeight="1" x14ac:dyDescent="0.2">
      <c r="B16" s="365"/>
      <c r="C16" s="377"/>
      <c r="D16" s="370"/>
      <c r="E16" s="369"/>
      <c r="F16" s="370"/>
      <c r="G16" s="365"/>
      <c r="H16" s="365"/>
      <c r="I16" s="365"/>
      <c r="J16" s="365"/>
      <c r="K16" s="365"/>
      <c r="L16" s="365"/>
      <c r="M16" s="268"/>
      <c r="N16" s="266">
        <f>'MINGGU EFFEKTIF'!G19</f>
        <v>4</v>
      </c>
      <c r="O16" s="267"/>
      <c r="P16" s="267"/>
      <c r="Q16" s="267"/>
      <c r="R16" s="268"/>
      <c r="S16" s="266">
        <f>'MINGGU EFFEKTIF'!G20</f>
        <v>5</v>
      </c>
      <c r="T16" s="267"/>
      <c r="U16" s="267"/>
      <c r="V16" s="267"/>
      <c r="W16" s="268"/>
      <c r="X16" s="266">
        <f>'MINGGU EFFEKTIF'!G21</f>
        <v>5</v>
      </c>
      <c r="Y16" s="267"/>
      <c r="Z16" s="267"/>
      <c r="AA16" s="267"/>
      <c r="AB16" s="268"/>
      <c r="AC16" s="266">
        <f>'MINGGU EFFEKTIF'!G22</f>
        <v>4</v>
      </c>
      <c r="AD16" s="267"/>
      <c r="AE16" s="267"/>
      <c r="AF16" s="267"/>
      <c r="AG16" s="268"/>
      <c r="AH16" s="269">
        <f>'MINGGU EFFEKTIF'!G23</f>
        <v>5</v>
      </c>
      <c r="AI16" s="270"/>
      <c r="AJ16" s="270"/>
      <c r="AK16" s="270"/>
      <c r="AL16" s="271"/>
      <c r="AM16" s="200"/>
      <c r="AN16" s="225"/>
      <c r="AO16" s="225"/>
      <c r="AP16" s="225"/>
      <c r="AQ16" s="225"/>
      <c r="AR16" s="225"/>
      <c r="AS16" s="225"/>
      <c r="AT16" s="225"/>
      <c r="AU16" s="225"/>
      <c r="AV16" s="225"/>
      <c r="BB16" s="221"/>
      <c r="BD16" s="221"/>
      <c r="BK16" s="255"/>
      <c r="BR16" s="255"/>
      <c r="BS16" s="255"/>
      <c r="BT16" s="255"/>
      <c r="BU16" s="255"/>
      <c r="BV16" s="255"/>
      <c r="BW16" s="255"/>
      <c r="BX16" s="255"/>
      <c r="BY16" s="255"/>
    </row>
    <row r="17" spans="2:93" ht="14.25" customHeight="1" x14ac:dyDescent="0.2">
      <c r="B17" s="366"/>
      <c r="C17" s="378"/>
      <c r="D17" s="372"/>
      <c r="E17" s="371"/>
      <c r="F17" s="372"/>
      <c r="G17" s="366"/>
      <c r="H17" s="366"/>
      <c r="I17" s="366">
        <v>2</v>
      </c>
      <c r="J17" s="366">
        <v>3</v>
      </c>
      <c r="K17" s="366"/>
      <c r="L17" s="366">
        <v>5</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01"/>
      <c r="AN17" s="226"/>
      <c r="AO17" s="226"/>
      <c r="AP17" s="226"/>
      <c r="AQ17" s="226"/>
      <c r="AR17" s="226"/>
      <c r="AS17" s="226"/>
      <c r="AT17" s="226"/>
      <c r="AU17" s="226"/>
      <c r="AV17" s="226"/>
    </row>
    <row r="18" spans="2:93" ht="66.75" customHeight="1" x14ac:dyDescent="0.2">
      <c r="B18" s="202" t="str">
        <f>IF(F7="",F7,"1")</f>
        <v>1</v>
      </c>
      <c r="C18" s="202" t="str">
        <f t="shared" ref="C18:C32" si="0">BQ18</f>
        <v>3.1</v>
      </c>
      <c r="D18" s="203" t="str">
        <f t="shared" ref="D18:D32" si="1">BR18</f>
        <v>memahami perencanaan usaha pengolahan makanan khas daerah yang dimodifikasi dari bahan pangan nabati dan hewani meliputi ide dan peluang usaha, sumber daya, administrasi, dan pemasaran</v>
      </c>
      <c r="E18" s="202" t="str">
        <f t="shared" ref="E18:E32" si="2">BS18</f>
        <v>4.1</v>
      </c>
      <c r="F18" s="203" t="str">
        <f t="shared" ref="F18:F32" si="3">BT18</f>
        <v>menyususn perencanaan usaha pengolahan makanan khas daerah yang dimodifikasi dari bahan pangan nabati dan hewani meliputi ide dan peluang usaha, sumber daya, administrasi, dan pemasaran</v>
      </c>
      <c r="G18" s="216"/>
      <c r="H18" s="212"/>
      <c r="I18" s="15"/>
      <c r="J18" s="15"/>
      <c r="K18" s="212">
        <f t="shared" ref="K18:K32" si="4">BU18</f>
        <v>0</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98"/>
      <c r="AN18" s="229"/>
      <c r="AO18" s="229"/>
      <c r="AP18" s="229"/>
      <c r="AQ18" s="229"/>
      <c r="AR18" s="229"/>
      <c r="AS18" s="229"/>
      <c r="AT18" s="229"/>
      <c r="AU18" s="229"/>
      <c r="AV18" s="229"/>
      <c r="AW18" s="221">
        <f t="shared" ref="AW18:AW28" si="5">IFERROR(SMALL($AX$18:$AX$32,ROW(1:1)),"")</f>
        <v>1.0001</v>
      </c>
      <c r="AX18" s="221">
        <f>IFERROR(AZ18+(AY18/10000),"")</f>
        <v>1.0001</v>
      </c>
      <c r="AY18" s="221">
        <v>1</v>
      </c>
      <c r="AZ18" s="221" t="str">
        <f>'RINCIAN PROG TAHUNAN'!Q16</f>
        <v>1</v>
      </c>
      <c r="BA18" s="221" t="str">
        <f>'RINCIAN PROG TAHUNAN'!R16</f>
        <v>3.1</v>
      </c>
      <c r="BB18" s="222" t="str">
        <f>'RINCIAN PROG TAHUNAN'!S16</f>
        <v>memahami perencanaan usaha pengolahan makanan khas daerah yang dimodifikasi dari bahan pangan nabati dan hewani meliputi ide dan peluang usaha, sumber daya, administrasi, dan pemasaran</v>
      </c>
      <c r="BC18" s="221" t="str">
        <f>'RINCIAN PROG TAHUNAN'!T16</f>
        <v>4.1</v>
      </c>
      <c r="BD18" s="222" t="str">
        <f>'RINCIAN PROG TAHUNAN'!U16</f>
        <v>menyususn perencanaan usaha pengolahan makanan khas daerah yang dimodifikasi dari bahan pangan nabati dan hewani meliputi ide dan peluang usaha, sumber daya, administrasi, dan pemasaran</v>
      </c>
      <c r="BE18" s="221">
        <f>'RINCIAN PROG TAHUNAN'!V16</f>
        <v>0</v>
      </c>
      <c r="BG18" s="221">
        <f t="shared" ref="BG18:BG28" si="6">IFERROR(SMALL($BH$18:$BH$32,ROW(1:1)),"")</f>
        <v>6.0006000000000004</v>
      </c>
      <c r="BH18" s="221" t="str">
        <f>IFERROR(BJ18+(AY18/10000),"")</f>
        <v/>
      </c>
      <c r="BJ18" s="221" t="str">
        <f>'RINCIAN PROG TAHUNAN'!Y16</f>
        <v/>
      </c>
      <c r="BK18" s="222" t="str">
        <f>'RINCIAN PROG TAHUNAN'!Z16</f>
        <v/>
      </c>
      <c r="BL18" s="222" t="str">
        <f>'RINCIAN PROG TAHUNAN'!AA16</f>
        <v/>
      </c>
      <c r="BM18" s="221" t="str">
        <f>'RINCIAN PROG TAHUNAN'!AB16</f>
        <v/>
      </c>
      <c r="BN18" s="222" t="str">
        <f>'RINCIAN PROG TAHUNAN'!AC16</f>
        <v/>
      </c>
      <c r="BO18" s="221" t="str">
        <f>'RINCIAN PROG TAHUNAN'!AD16</f>
        <v/>
      </c>
      <c r="BP18" s="221" t="str">
        <f t="shared" ref="BP18:BP32" si="7">IF(AW18="","",VLOOKUP(AW18,$AX$18:$BE$32,3,FALSE))</f>
        <v>1</v>
      </c>
      <c r="BQ18" s="222" t="str">
        <f t="shared" ref="BQ18:BQ32" si="8">IF(AW18="","",VLOOKUP(AW18,$AX$18:$BE$32,4,FALSE))</f>
        <v>3.1</v>
      </c>
      <c r="BR18" s="222" t="str">
        <f t="shared" ref="BR18:BR32" si="9">IF(AW18="","",VLOOKUP(AW18,$AX$18:$BE$32,5,FALSE))</f>
        <v>memahami perencanaan usaha pengolahan makanan khas daerah yang dimodifikasi dari bahan pangan nabati dan hewani meliputi ide dan peluang usaha, sumber daya, administrasi, dan pemasaran</v>
      </c>
      <c r="BS18" s="221" t="str">
        <f t="shared" ref="BS18:BS32" si="10">IF(AW18="","",VLOOKUP(AW18,$AX$18:$BE$32,6,FALSE))</f>
        <v>4.1</v>
      </c>
      <c r="BT18" s="222" t="str">
        <f t="shared" ref="BT18:BT32" si="11">IF(AW18="","",VLOOKUP(AW18,$AX$18:$BE$32,7,FALSE))</f>
        <v>menyususn perencanaan usaha pengolahan makanan khas daerah yang dimodifikasi dari bahan pangan nabati dan hewani meliputi ide dan peluang usaha, sumber daya, administrasi, dan pemasaran</v>
      </c>
      <c r="BU18" s="221">
        <f t="shared" ref="BU18:BU32" si="12">IF(AW18="","",VLOOKUP(AW18,$AX$18:$BE$32,8,FALSE))</f>
        <v>0</v>
      </c>
      <c r="BV18" s="221">
        <f>IF(BG18="","",VLOOKUP(BG18,$BH$18:$BO$32,3,FALSE))</f>
        <v>6</v>
      </c>
      <c r="BW18" s="221" t="str">
        <f>IF(BG18="","",VLOOKUP(BG18,$BH$18:$BO$32,4,FALSE))</f>
        <v>3.6</v>
      </c>
      <c r="BX18" s="222" t="str">
        <f>IF(BG18="","",VLOOKUP(BG18,$BH$18:$BO$32,5,FALSE))</f>
        <v>memahami perencanaan usaha pengolahan makanan fungsional meliputi ide dan peluang usaha, sumber daya, administrasi, dan pemasaran</v>
      </c>
      <c r="BY18" s="221" t="str">
        <f>IF(BG18="","",VLOOKUP(BG18,$BH$18:$BO$32,6,FALSE))</f>
        <v>4.6</v>
      </c>
      <c r="BZ18" s="222" t="str">
        <f>IF(BG18="","",VLOOKUP(BG18,$BH$18:$BO$32,7,FALSE))</f>
        <v>menyusun perencanaan usaha pengolahan makanan fungsional meliputi ide dan peluang usaha, sumber daya, administrasi, dan pemasaran</v>
      </c>
      <c r="CA18" s="221">
        <f>IF(BG18="","",VLOOKUP(BG18,$BH$18:$BO$32,8,FALSE))</f>
        <v>0</v>
      </c>
      <c r="CB18" s="227"/>
      <c r="CC18" s="227"/>
      <c r="CD18" s="227"/>
      <c r="CE18" s="227"/>
      <c r="CF18" s="227"/>
      <c r="CG18" s="227"/>
      <c r="CH18" s="227"/>
      <c r="CI18" s="227"/>
      <c r="CJ18" s="227"/>
      <c r="CK18" s="227"/>
      <c r="CL18" s="227"/>
      <c r="CM18" s="227"/>
      <c r="CN18" s="227"/>
      <c r="CO18" s="227"/>
    </row>
    <row r="19" spans="2:93" ht="66.75" customHeight="1" x14ac:dyDescent="0.2">
      <c r="B19" s="204">
        <f>IF(C18="","",B18+1)</f>
        <v>2</v>
      </c>
      <c r="C19" s="204" t="str">
        <f t="shared" si="0"/>
        <v/>
      </c>
      <c r="D19" s="205" t="str">
        <f t="shared" si="1"/>
        <v/>
      </c>
      <c r="E19" s="204" t="str">
        <f t="shared" si="2"/>
        <v/>
      </c>
      <c r="F19" s="205" t="str">
        <f t="shared" si="3"/>
        <v/>
      </c>
      <c r="G19" s="205"/>
      <c r="H19" s="160"/>
      <c r="I19" s="16"/>
      <c r="J19" s="16"/>
      <c r="K19" s="160" t="str">
        <f t="shared" si="4"/>
        <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98"/>
      <c r="AN19" s="229"/>
      <c r="AO19" s="229"/>
      <c r="AP19" s="229"/>
      <c r="AQ19" s="229"/>
      <c r="AR19" s="229"/>
      <c r="AS19" s="229"/>
      <c r="AT19" s="229"/>
      <c r="AU19" s="229"/>
      <c r="AV19" s="229"/>
      <c r="AW19" s="221" t="str">
        <f t="shared" si="5"/>
        <v/>
      </c>
      <c r="AX19" s="221" t="str">
        <f t="shared" ref="AX19:AX32" si="13">IFERROR(AZ19+(AY19/10000),"")</f>
        <v/>
      </c>
      <c r="AY19" s="221">
        <v>2</v>
      </c>
      <c r="AZ19" s="221" t="str">
        <f>'RINCIAN PROG TAHUNAN'!Q17</f>
        <v/>
      </c>
      <c r="BA19" s="221" t="str">
        <f>'RINCIAN PROG TAHUNAN'!R17</f>
        <v/>
      </c>
      <c r="BB19" s="222" t="str">
        <f>'RINCIAN PROG TAHUNAN'!S17</f>
        <v/>
      </c>
      <c r="BC19" s="221" t="str">
        <f>'RINCIAN PROG TAHUNAN'!T17</f>
        <v/>
      </c>
      <c r="BD19" s="222" t="str">
        <f>'RINCIAN PROG TAHUNAN'!U17</f>
        <v/>
      </c>
      <c r="BE19" s="221" t="str">
        <f>'RINCIAN PROG TAHUNAN'!V17</f>
        <v/>
      </c>
      <c r="BG19" s="221" t="str">
        <f t="shared" si="6"/>
        <v/>
      </c>
      <c r="BH19" s="221" t="str">
        <f t="shared" ref="BH19:BH32" si="14">IFERROR(BJ19+(AY19/10000),"")</f>
        <v/>
      </c>
      <c r="BJ19" s="221" t="str">
        <f>'RINCIAN PROG TAHUNAN'!Y17</f>
        <v/>
      </c>
      <c r="BK19" s="222" t="str">
        <f>'RINCIAN PROG TAHUNAN'!Z17</f>
        <v/>
      </c>
      <c r="BL19" s="222" t="str">
        <f>'RINCIAN PROG TAHUNAN'!AA17</f>
        <v/>
      </c>
      <c r="BM19" s="221" t="str">
        <f>'RINCIAN PROG TAHUNAN'!AB17</f>
        <v/>
      </c>
      <c r="BN19" s="222" t="str">
        <f>'RINCIAN PROG TAHUNAN'!AC17</f>
        <v/>
      </c>
      <c r="BO19" s="221" t="str">
        <f>'RINCIAN PROG TAHUNAN'!AD17</f>
        <v/>
      </c>
      <c r="BP19" s="221" t="str">
        <f t="shared" si="7"/>
        <v/>
      </c>
      <c r="BQ19" s="222" t="str">
        <f t="shared" si="8"/>
        <v/>
      </c>
      <c r="BR19" s="222" t="str">
        <f t="shared" si="9"/>
        <v/>
      </c>
      <c r="BS19" s="221" t="str">
        <f t="shared" si="10"/>
        <v/>
      </c>
      <c r="BT19" s="222" t="str">
        <f t="shared" si="11"/>
        <v/>
      </c>
      <c r="BU19" s="221" t="str">
        <f t="shared" si="12"/>
        <v/>
      </c>
      <c r="BV19" s="221" t="str">
        <f t="shared" ref="BV19:BV32" si="15">IF(BG19="","",VLOOKUP(BG19,$BH$18:$BO$32,3,FALSE))</f>
        <v/>
      </c>
      <c r="BW19" s="221" t="str">
        <f t="shared" ref="BW19:BW32" si="16">IF(BG19="","",VLOOKUP(BG19,$BH$18:$BO$32,4,FALSE))</f>
        <v/>
      </c>
      <c r="BX19" s="222" t="str">
        <f t="shared" ref="BX19:BX32" si="17">IF(BG19="","",VLOOKUP(BG19,$BH$18:$BO$32,5,FALSE))</f>
        <v/>
      </c>
      <c r="BY19" s="221" t="str">
        <f t="shared" ref="BY19:BY32" si="18">IF(BG19="","",VLOOKUP(BG19,$BH$18:$BO$32,6,FALSE))</f>
        <v/>
      </c>
      <c r="BZ19" s="222" t="str">
        <f t="shared" ref="BZ19:BZ32" si="19">IF(BG19="","",VLOOKUP(BG19,$BH$18:$BO$32,7,FALSE))</f>
        <v/>
      </c>
      <c r="CA19" s="221" t="str">
        <f t="shared" ref="CA19:CA32" si="20">IF(BG19="","",VLOOKUP(BG19,$BH$18:$BO$32,8,FALSE))</f>
        <v/>
      </c>
      <c r="CB19" s="227"/>
      <c r="CC19" s="227"/>
      <c r="CD19" s="227"/>
      <c r="CE19" s="227"/>
      <c r="CF19" s="227"/>
      <c r="CG19" s="227"/>
      <c r="CH19" s="227"/>
      <c r="CI19" s="227"/>
      <c r="CJ19" s="227"/>
      <c r="CK19" s="227"/>
      <c r="CL19" s="227"/>
      <c r="CM19" s="227"/>
      <c r="CN19" s="227"/>
      <c r="CO19" s="227"/>
    </row>
    <row r="20" spans="2:93" ht="66.75" customHeight="1" x14ac:dyDescent="0.2">
      <c r="B20" s="204" t="str">
        <f t="shared" ref="B20:B32" si="21">IF(C19="","",B19+1)</f>
        <v/>
      </c>
      <c r="C20" s="204" t="str">
        <f t="shared" si="0"/>
        <v/>
      </c>
      <c r="D20" s="205" t="str">
        <f t="shared" si="1"/>
        <v/>
      </c>
      <c r="E20" s="204" t="str">
        <f t="shared" si="2"/>
        <v/>
      </c>
      <c r="F20" s="205" t="str">
        <f t="shared" si="3"/>
        <v/>
      </c>
      <c r="G20" s="205"/>
      <c r="H20" s="160"/>
      <c r="I20" s="16"/>
      <c r="J20" s="16"/>
      <c r="K20" s="160" t="str">
        <f t="shared" si="4"/>
        <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98"/>
      <c r="AN20" s="229"/>
      <c r="AO20" s="229"/>
      <c r="AP20" s="229"/>
      <c r="AQ20" s="229"/>
      <c r="AR20" s="229"/>
      <c r="AS20" s="229"/>
      <c r="AT20" s="229"/>
      <c r="AU20" s="229"/>
      <c r="AV20" s="229"/>
      <c r="AW20" s="221" t="str">
        <f t="shared" si="5"/>
        <v/>
      </c>
      <c r="AX20" s="221" t="str">
        <f t="shared" si="13"/>
        <v/>
      </c>
      <c r="AY20" s="221">
        <v>3</v>
      </c>
      <c r="AZ20" s="221" t="str">
        <f>'RINCIAN PROG TAHUNAN'!Q18</f>
        <v/>
      </c>
      <c r="BA20" s="221" t="str">
        <f>'RINCIAN PROG TAHUNAN'!R18</f>
        <v/>
      </c>
      <c r="BB20" s="222" t="str">
        <f>'RINCIAN PROG TAHUNAN'!S18</f>
        <v/>
      </c>
      <c r="BC20" s="221" t="str">
        <f>'RINCIAN PROG TAHUNAN'!T18</f>
        <v/>
      </c>
      <c r="BD20" s="222" t="str">
        <f>'RINCIAN PROG TAHUNAN'!U18</f>
        <v/>
      </c>
      <c r="BE20" s="221" t="str">
        <f>'RINCIAN PROG TAHUNAN'!V18</f>
        <v/>
      </c>
      <c r="BG20" s="221" t="str">
        <f t="shared" si="6"/>
        <v/>
      </c>
      <c r="BH20" s="221" t="str">
        <f t="shared" si="14"/>
        <v/>
      </c>
      <c r="BJ20" s="221" t="str">
        <f>'RINCIAN PROG TAHUNAN'!Y18</f>
        <v/>
      </c>
      <c r="BK20" s="222" t="str">
        <f>'RINCIAN PROG TAHUNAN'!Z18</f>
        <v/>
      </c>
      <c r="BL20" s="222" t="str">
        <f>'RINCIAN PROG TAHUNAN'!AA18</f>
        <v/>
      </c>
      <c r="BM20" s="221" t="str">
        <f>'RINCIAN PROG TAHUNAN'!AB18</f>
        <v/>
      </c>
      <c r="BN20" s="222" t="str">
        <f>'RINCIAN PROG TAHUNAN'!AC18</f>
        <v/>
      </c>
      <c r="BO20" s="221" t="str">
        <f>'RINCIAN PROG TAHUNAN'!AD18</f>
        <v/>
      </c>
      <c r="BP20" s="221" t="str">
        <f t="shared" si="7"/>
        <v/>
      </c>
      <c r="BQ20" s="222" t="str">
        <f t="shared" si="8"/>
        <v/>
      </c>
      <c r="BR20" s="222" t="str">
        <f t="shared" si="9"/>
        <v/>
      </c>
      <c r="BS20" s="221" t="str">
        <f t="shared" si="10"/>
        <v/>
      </c>
      <c r="BT20" s="222" t="str">
        <f t="shared" si="11"/>
        <v/>
      </c>
      <c r="BU20" s="221" t="str">
        <f t="shared" si="12"/>
        <v/>
      </c>
      <c r="BV20" s="221" t="str">
        <f t="shared" si="15"/>
        <v/>
      </c>
      <c r="BW20" s="221" t="str">
        <f t="shared" si="16"/>
        <v/>
      </c>
      <c r="BX20" s="222" t="str">
        <f t="shared" si="17"/>
        <v/>
      </c>
      <c r="BY20" s="221" t="str">
        <f t="shared" si="18"/>
        <v/>
      </c>
      <c r="BZ20" s="222" t="str">
        <f t="shared" si="19"/>
        <v/>
      </c>
      <c r="CA20" s="221" t="str">
        <f t="shared" si="20"/>
        <v/>
      </c>
      <c r="CB20" s="227"/>
      <c r="CC20" s="227"/>
      <c r="CD20" s="227"/>
      <c r="CE20" s="227"/>
      <c r="CF20" s="227"/>
      <c r="CG20" s="227"/>
      <c r="CH20" s="227"/>
      <c r="CI20" s="227"/>
      <c r="CJ20" s="227"/>
      <c r="CK20" s="227"/>
      <c r="CL20" s="227"/>
      <c r="CM20" s="227"/>
      <c r="CN20" s="227"/>
      <c r="CO20" s="227"/>
    </row>
    <row r="21" spans="2:93" ht="66.75" customHeight="1" x14ac:dyDescent="0.2">
      <c r="B21" s="204" t="str">
        <f t="shared" si="21"/>
        <v/>
      </c>
      <c r="C21" s="204" t="str">
        <f t="shared" si="0"/>
        <v/>
      </c>
      <c r="D21" s="205" t="str">
        <f t="shared" si="1"/>
        <v/>
      </c>
      <c r="E21" s="204" t="str">
        <f t="shared" si="2"/>
        <v/>
      </c>
      <c r="F21" s="205" t="str">
        <f t="shared" si="3"/>
        <v/>
      </c>
      <c r="G21" s="205"/>
      <c r="H21" s="160"/>
      <c r="I21" s="16"/>
      <c r="J21" s="16"/>
      <c r="K21" s="160" t="str">
        <f t="shared" si="4"/>
        <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98"/>
      <c r="AN21" s="229"/>
      <c r="AO21" s="229"/>
      <c r="AP21" s="229"/>
      <c r="AQ21" s="229"/>
      <c r="AR21" s="229"/>
      <c r="AS21" s="229"/>
      <c r="AT21" s="229"/>
      <c r="AU21" s="229"/>
      <c r="AV21" s="229"/>
      <c r="AW21" s="221" t="str">
        <f t="shared" si="5"/>
        <v/>
      </c>
      <c r="AX21" s="221" t="str">
        <f t="shared" si="13"/>
        <v/>
      </c>
      <c r="AY21" s="221">
        <v>4</v>
      </c>
      <c r="AZ21" s="221" t="str">
        <f>'RINCIAN PROG TAHUNAN'!Q19</f>
        <v/>
      </c>
      <c r="BA21" s="221" t="str">
        <f>'RINCIAN PROG TAHUNAN'!R19</f>
        <v/>
      </c>
      <c r="BB21" s="222" t="str">
        <f>'RINCIAN PROG TAHUNAN'!S19</f>
        <v/>
      </c>
      <c r="BC21" s="221" t="str">
        <f>'RINCIAN PROG TAHUNAN'!T19</f>
        <v/>
      </c>
      <c r="BD21" s="222" t="str">
        <f>'RINCIAN PROG TAHUNAN'!U19</f>
        <v/>
      </c>
      <c r="BE21" s="221" t="str">
        <f>'RINCIAN PROG TAHUNAN'!V19</f>
        <v/>
      </c>
      <c r="BG21" s="221" t="str">
        <f t="shared" si="6"/>
        <v/>
      </c>
      <c r="BH21" s="221" t="str">
        <f t="shared" si="14"/>
        <v/>
      </c>
      <c r="BJ21" s="221" t="str">
        <f>'RINCIAN PROG TAHUNAN'!Y19</f>
        <v/>
      </c>
      <c r="BK21" s="222" t="str">
        <f>'RINCIAN PROG TAHUNAN'!Z19</f>
        <v/>
      </c>
      <c r="BL21" s="222" t="str">
        <f>'RINCIAN PROG TAHUNAN'!AA19</f>
        <v/>
      </c>
      <c r="BM21" s="221" t="str">
        <f>'RINCIAN PROG TAHUNAN'!AB19</f>
        <v/>
      </c>
      <c r="BN21" s="222" t="str">
        <f>'RINCIAN PROG TAHUNAN'!AC19</f>
        <v/>
      </c>
      <c r="BO21" s="221" t="str">
        <f>'RINCIAN PROG TAHUNAN'!AD19</f>
        <v/>
      </c>
      <c r="BP21" s="221" t="str">
        <f t="shared" si="7"/>
        <v/>
      </c>
      <c r="BQ21" s="222" t="str">
        <f t="shared" si="8"/>
        <v/>
      </c>
      <c r="BR21" s="222" t="str">
        <f t="shared" si="9"/>
        <v/>
      </c>
      <c r="BS21" s="221" t="str">
        <f t="shared" si="10"/>
        <v/>
      </c>
      <c r="BT21" s="222" t="str">
        <f t="shared" si="11"/>
        <v/>
      </c>
      <c r="BU21" s="221" t="str">
        <f t="shared" si="12"/>
        <v/>
      </c>
      <c r="BV21" s="221" t="str">
        <f t="shared" si="15"/>
        <v/>
      </c>
      <c r="BW21" s="221" t="str">
        <f t="shared" si="16"/>
        <v/>
      </c>
      <c r="BX21" s="222" t="str">
        <f t="shared" si="17"/>
        <v/>
      </c>
      <c r="BY21" s="221" t="str">
        <f t="shared" si="18"/>
        <v/>
      </c>
      <c r="BZ21" s="222" t="str">
        <f t="shared" si="19"/>
        <v/>
      </c>
      <c r="CA21" s="221" t="str">
        <f t="shared" si="20"/>
        <v/>
      </c>
      <c r="CB21" s="227"/>
      <c r="CC21" s="227"/>
      <c r="CD21" s="227"/>
      <c r="CE21" s="227"/>
      <c r="CF21" s="227"/>
      <c r="CG21" s="227"/>
      <c r="CH21" s="227"/>
      <c r="CI21" s="227"/>
      <c r="CJ21" s="227"/>
      <c r="CK21" s="227"/>
      <c r="CL21" s="227"/>
      <c r="CM21" s="227"/>
      <c r="CN21" s="227"/>
      <c r="CO21" s="227"/>
    </row>
    <row r="22" spans="2:93" ht="66.75" customHeight="1" x14ac:dyDescent="0.2">
      <c r="B22" s="204" t="str">
        <f t="shared" si="21"/>
        <v/>
      </c>
      <c r="C22" s="204" t="str">
        <f t="shared" si="0"/>
        <v/>
      </c>
      <c r="D22" s="205" t="str">
        <f t="shared" si="1"/>
        <v/>
      </c>
      <c r="E22" s="204" t="str">
        <f t="shared" si="2"/>
        <v/>
      </c>
      <c r="F22" s="205" t="str">
        <f t="shared" si="3"/>
        <v/>
      </c>
      <c r="G22" s="205"/>
      <c r="H22" s="160"/>
      <c r="I22" s="16"/>
      <c r="J22" s="16"/>
      <c r="K22" s="160" t="str">
        <f t="shared" si="4"/>
        <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98"/>
      <c r="AN22" s="229"/>
      <c r="AO22" s="229"/>
      <c r="AP22" s="229"/>
      <c r="AQ22" s="229"/>
      <c r="AR22" s="229"/>
      <c r="AS22" s="229"/>
      <c r="AT22" s="229"/>
      <c r="AU22" s="229"/>
      <c r="AV22" s="229"/>
      <c r="AW22" s="221" t="str">
        <f t="shared" si="5"/>
        <v/>
      </c>
      <c r="AX22" s="221" t="str">
        <f t="shared" si="13"/>
        <v/>
      </c>
      <c r="AY22" s="221">
        <v>5</v>
      </c>
      <c r="AZ22" s="221" t="str">
        <f>'RINCIAN PROG TAHUNAN'!Q20</f>
        <v/>
      </c>
      <c r="BA22" s="221" t="str">
        <f>'RINCIAN PROG TAHUNAN'!R20</f>
        <v/>
      </c>
      <c r="BB22" s="222" t="str">
        <f>'RINCIAN PROG TAHUNAN'!S20</f>
        <v/>
      </c>
      <c r="BC22" s="221" t="str">
        <f>'RINCIAN PROG TAHUNAN'!T20</f>
        <v/>
      </c>
      <c r="BD22" s="222" t="str">
        <f>'RINCIAN PROG TAHUNAN'!U20</f>
        <v/>
      </c>
      <c r="BE22" s="221" t="str">
        <f>'RINCIAN PROG TAHUNAN'!V20</f>
        <v/>
      </c>
      <c r="BG22" s="221" t="str">
        <f t="shared" si="6"/>
        <v/>
      </c>
      <c r="BH22" s="221" t="str">
        <f t="shared" si="14"/>
        <v/>
      </c>
      <c r="BJ22" s="221" t="str">
        <f>'RINCIAN PROG TAHUNAN'!Y20</f>
        <v/>
      </c>
      <c r="BK22" s="222" t="str">
        <f>'RINCIAN PROG TAHUNAN'!Z20</f>
        <v/>
      </c>
      <c r="BL22" s="222" t="str">
        <f>'RINCIAN PROG TAHUNAN'!AA20</f>
        <v/>
      </c>
      <c r="BM22" s="221" t="str">
        <f>'RINCIAN PROG TAHUNAN'!AB20</f>
        <v/>
      </c>
      <c r="BN22" s="222" t="str">
        <f>'RINCIAN PROG TAHUNAN'!AC20</f>
        <v/>
      </c>
      <c r="BO22" s="221" t="str">
        <f>'RINCIAN PROG TAHUNAN'!AD20</f>
        <v/>
      </c>
      <c r="BP22" s="221" t="str">
        <f t="shared" si="7"/>
        <v/>
      </c>
      <c r="BQ22" s="222" t="str">
        <f t="shared" si="8"/>
        <v/>
      </c>
      <c r="BR22" s="222" t="str">
        <f t="shared" si="9"/>
        <v/>
      </c>
      <c r="BS22" s="221" t="str">
        <f t="shared" si="10"/>
        <v/>
      </c>
      <c r="BT22" s="222" t="str">
        <f t="shared" si="11"/>
        <v/>
      </c>
      <c r="BU22" s="221" t="str">
        <f t="shared" si="12"/>
        <v/>
      </c>
      <c r="BV22" s="221" t="str">
        <f t="shared" si="15"/>
        <v/>
      </c>
      <c r="BW22" s="221" t="str">
        <f t="shared" si="16"/>
        <v/>
      </c>
      <c r="BX22" s="222" t="str">
        <f t="shared" si="17"/>
        <v/>
      </c>
      <c r="BY22" s="221" t="str">
        <f t="shared" si="18"/>
        <v/>
      </c>
      <c r="BZ22" s="222" t="str">
        <f t="shared" si="19"/>
        <v/>
      </c>
      <c r="CA22" s="221" t="str">
        <f t="shared" si="20"/>
        <v/>
      </c>
      <c r="CB22" s="227"/>
      <c r="CC22" s="227"/>
      <c r="CD22" s="227"/>
      <c r="CE22" s="227"/>
      <c r="CF22" s="227"/>
      <c r="CG22" s="227"/>
      <c r="CH22" s="227"/>
      <c r="CI22" s="227"/>
      <c r="CJ22" s="227"/>
      <c r="CK22" s="227"/>
      <c r="CL22" s="227"/>
      <c r="CM22" s="227"/>
      <c r="CN22" s="227"/>
      <c r="CO22" s="227"/>
    </row>
    <row r="23" spans="2:93" ht="66.75" customHeight="1" x14ac:dyDescent="0.2">
      <c r="B23" s="204" t="str">
        <f t="shared" si="21"/>
        <v/>
      </c>
      <c r="C23" s="204" t="str">
        <f t="shared" si="0"/>
        <v/>
      </c>
      <c r="D23" s="205" t="str">
        <f t="shared" si="1"/>
        <v/>
      </c>
      <c r="E23" s="204" t="str">
        <f t="shared" si="2"/>
        <v/>
      </c>
      <c r="F23" s="205" t="str">
        <f t="shared" si="3"/>
        <v/>
      </c>
      <c r="G23" s="205"/>
      <c r="H23" s="160"/>
      <c r="I23" s="16"/>
      <c r="J23" s="16"/>
      <c r="K23" s="160" t="str">
        <f t="shared" si="4"/>
        <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98"/>
      <c r="AN23" s="229"/>
      <c r="AO23" s="229"/>
      <c r="AP23" s="229"/>
      <c r="AQ23" s="229"/>
      <c r="AR23" s="229"/>
      <c r="AS23" s="229"/>
      <c r="AT23" s="229"/>
      <c r="AU23" s="229"/>
      <c r="AV23" s="229"/>
      <c r="AW23" s="221" t="str">
        <f t="shared" si="5"/>
        <v/>
      </c>
      <c r="AX23" s="221" t="str">
        <f t="shared" si="13"/>
        <v/>
      </c>
      <c r="AY23" s="221">
        <v>6</v>
      </c>
      <c r="AZ23" s="221" t="str">
        <f>'RINCIAN PROG TAHUNAN'!Q21</f>
        <v/>
      </c>
      <c r="BA23" s="221" t="str">
        <f>'RINCIAN PROG TAHUNAN'!R21</f>
        <v/>
      </c>
      <c r="BB23" s="222" t="str">
        <f>'RINCIAN PROG TAHUNAN'!S21</f>
        <v/>
      </c>
      <c r="BC23" s="221" t="str">
        <f>'RINCIAN PROG TAHUNAN'!T21</f>
        <v/>
      </c>
      <c r="BD23" s="222" t="str">
        <f>'RINCIAN PROG TAHUNAN'!U21</f>
        <v/>
      </c>
      <c r="BE23" s="221" t="str">
        <f>'RINCIAN PROG TAHUNAN'!V21</f>
        <v/>
      </c>
      <c r="BG23" s="221" t="str">
        <f t="shared" si="6"/>
        <v/>
      </c>
      <c r="BH23" s="221">
        <f t="shared" si="14"/>
        <v>6.0006000000000004</v>
      </c>
      <c r="BJ23" s="221">
        <f>'RINCIAN PROG TAHUNAN'!Y21</f>
        <v>6</v>
      </c>
      <c r="BK23" s="222" t="str">
        <f>'RINCIAN PROG TAHUNAN'!Z21</f>
        <v>3.6</v>
      </c>
      <c r="BL23" s="222" t="str">
        <f>'RINCIAN PROG TAHUNAN'!AA21</f>
        <v>memahami perencanaan usaha pengolahan makanan fungsional meliputi ide dan peluang usaha, sumber daya, administrasi, dan pemasaran</v>
      </c>
      <c r="BM23" s="221" t="str">
        <f>'RINCIAN PROG TAHUNAN'!AB21</f>
        <v>4.6</v>
      </c>
      <c r="BN23" s="222" t="str">
        <f>'RINCIAN PROG TAHUNAN'!AC21</f>
        <v>menyusun perencanaan usaha pengolahan makanan fungsional meliputi ide dan peluang usaha, sumber daya, administrasi, dan pemasaran</v>
      </c>
      <c r="BO23" s="221">
        <f>'RINCIAN PROG TAHUNAN'!AD21</f>
        <v>0</v>
      </c>
      <c r="BP23" s="221" t="str">
        <f t="shared" si="7"/>
        <v/>
      </c>
      <c r="BQ23" s="222" t="str">
        <f t="shared" si="8"/>
        <v/>
      </c>
      <c r="BR23" s="222" t="str">
        <f t="shared" si="9"/>
        <v/>
      </c>
      <c r="BS23" s="221" t="str">
        <f t="shared" si="10"/>
        <v/>
      </c>
      <c r="BT23" s="222" t="str">
        <f t="shared" si="11"/>
        <v/>
      </c>
      <c r="BU23" s="221" t="str">
        <f t="shared" si="12"/>
        <v/>
      </c>
      <c r="BV23" s="221" t="str">
        <f t="shared" si="15"/>
        <v/>
      </c>
      <c r="BW23" s="221" t="str">
        <f t="shared" si="16"/>
        <v/>
      </c>
      <c r="BX23" s="222" t="str">
        <f t="shared" si="17"/>
        <v/>
      </c>
      <c r="BY23" s="221" t="str">
        <f t="shared" si="18"/>
        <v/>
      </c>
      <c r="BZ23" s="222" t="str">
        <f t="shared" si="19"/>
        <v/>
      </c>
      <c r="CA23" s="221" t="str">
        <f t="shared" si="20"/>
        <v/>
      </c>
      <c r="CB23" s="227"/>
      <c r="CC23" s="227"/>
      <c r="CD23" s="227"/>
      <c r="CE23" s="227"/>
      <c r="CF23" s="227"/>
      <c r="CG23" s="227"/>
      <c r="CH23" s="227"/>
      <c r="CI23" s="227"/>
      <c r="CJ23" s="227"/>
      <c r="CK23" s="227"/>
      <c r="CL23" s="227"/>
      <c r="CM23" s="227"/>
      <c r="CN23" s="227"/>
      <c r="CO23" s="227"/>
    </row>
    <row r="24" spans="2:93" ht="66.75" customHeight="1" x14ac:dyDescent="0.2">
      <c r="B24" s="204" t="str">
        <f t="shared" si="21"/>
        <v/>
      </c>
      <c r="C24" s="204" t="str">
        <f t="shared" si="0"/>
        <v/>
      </c>
      <c r="D24" s="205" t="str">
        <f t="shared" si="1"/>
        <v/>
      </c>
      <c r="E24" s="204" t="str">
        <f t="shared" si="2"/>
        <v/>
      </c>
      <c r="F24" s="205" t="str">
        <f t="shared" si="3"/>
        <v/>
      </c>
      <c r="G24" s="205"/>
      <c r="H24" s="160"/>
      <c r="I24" s="16"/>
      <c r="J24" s="16"/>
      <c r="K24" s="160" t="str">
        <f t="shared" si="4"/>
        <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98"/>
      <c r="AN24" s="229"/>
      <c r="AO24" s="229"/>
      <c r="AP24" s="229"/>
      <c r="AQ24" s="229"/>
      <c r="AR24" s="229"/>
      <c r="AS24" s="229"/>
      <c r="AT24" s="229"/>
      <c r="AU24" s="229"/>
      <c r="AV24" s="229"/>
      <c r="AW24" s="221" t="str">
        <f t="shared" si="5"/>
        <v/>
      </c>
      <c r="AX24" s="221" t="str">
        <f t="shared" si="13"/>
        <v/>
      </c>
      <c r="AY24" s="221">
        <v>7</v>
      </c>
      <c r="AZ24" s="221" t="str">
        <f>'RINCIAN PROG TAHUNAN'!Q22</f>
        <v/>
      </c>
      <c r="BA24" s="221" t="str">
        <f>'RINCIAN PROG TAHUNAN'!R22</f>
        <v/>
      </c>
      <c r="BB24" s="222" t="str">
        <f>'RINCIAN PROG TAHUNAN'!S22</f>
        <v/>
      </c>
      <c r="BC24" s="221" t="str">
        <f>'RINCIAN PROG TAHUNAN'!T22</f>
        <v/>
      </c>
      <c r="BD24" s="222" t="str">
        <f>'RINCIAN PROG TAHUNAN'!U22</f>
        <v/>
      </c>
      <c r="BE24" s="221" t="str">
        <f>'RINCIAN PROG TAHUNAN'!V22</f>
        <v/>
      </c>
      <c r="BG24" s="221" t="str">
        <f t="shared" si="6"/>
        <v/>
      </c>
      <c r="BH24" s="221" t="str">
        <f t="shared" si="14"/>
        <v/>
      </c>
      <c r="BJ24" s="221" t="str">
        <f>'RINCIAN PROG TAHUNAN'!Y22</f>
        <v/>
      </c>
      <c r="BK24" s="222" t="str">
        <f>'RINCIAN PROG TAHUNAN'!Z22</f>
        <v/>
      </c>
      <c r="BL24" s="222" t="str">
        <f>'RINCIAN PROG TAHUNAN'!AA22</f>
        <v/>
      </c>
      <c r="BM24" s="221" t="str">
        <f>'RINCIAN PROG TAHUNAN'!AB22</f>
        <v/>
      </c>
      <c r="BN24" s="222" t="str">
        <f>'RINCIAN PROG TAHUNAN'!AC22</f>
        <v/>
      </c>
      <c r="BO24" s="221" t="str">
        <f>'RINCIAN PROG TAHUNAN'!AD22</f>
        <v/>
      </c>
      <c r="BP24" s="221" t="str">
        <f t="shared" si="7"/>
        <v/>
      </c>
      <c r="BQ24" s="222" t="str">
        <f t="shared" si="8"/>
        <v/>
      </c>
      <c r="BR24" s="222" t="str">
        <f t="shared" si="9"/>
        <v/>
      </c>
      <c r="BS24" s="221" t="str">
        <f t="shared" si="10"/>
        <v/>
      </c>
      <c r="BT24" s="222" t="str">
        <f t="shared" si="11"/>
        <v/>
      </c>
      <c r="BU24" s="221" t="str">
        <f t="shared" si="12"/>
        <v/>
      </c>
      <c r="BV24" s="221" t="str">
        <f t="shared" si="15"/>
        <v/>
      </c>
      <c r="BW24" s="221" t="str">
        <f t="shared" si="16"/>
        <v/>
      </c>
      <c r="BX24" s="222" t="str">
        <f t="shared" si="17"/>
        <v/>
      </c>
      <c r="BY24" s="221" t="str">
        <f t="shared" si="18"/>
        <v/>
      </c>
      <c r="BZ24" s="222" t="str">
        <f t="shared" si="19"/>
        <v/>
      </c>
      <c r="CA24" s="221" t="str">
        <f t="shared" si="20"/>
        <v/>
      </c>
      <c r="CB24" s="227"/>
      <c r="CC24" s="227"/>
      <c r="CD24" s="227"/>
      <c r="CE24" s="227"/>
      <c r="CF24" s="227"/>
      <c r="CG24" s="227"/>
      <c r="CH24" s="227"/>
      <c r="CI24" s="227"/>
      <c r="CJ24" s="227"/>
      <c r="CK24" s="227"/>
      <c r="CL24" s="227"/>
      <c r="CM24" s="227"/>
      <c r="CN24" s="227"/>
      <c r="CO24" s="227"/>
    </row>
    <row r="25" spans="2:93" ht="66.75" customHeight="1" x14ac:dyDescent="0.2">
      <c r="B25" s="204" t="str">
        <f t="shared" si="21"/>
        <v/>
      </c>
      <c r="C25" s="204" t="str">
        <f t="shared" si="0"/>
        <v/>
      </c>
      <c r="D25" s="205" t="str">
        <f t="shared" si="1"/>
        <v/>
      </c>
      <c r="E25" s="204" t="str">
        <f t="shared" si="2"/>
        <v/>
      </c>
      <c r="F25" s="205" t="str">
        <f t="shared" si="3"/>
        <v/>
      </c>
      <c r="G25" s="205"/>
      <c r="H25" s="160"/>
      <c r="I25" s="16"/>
      <c r="J25" s="16"/>
      <c r="K25" s="160" t="str">
        <f t="shared" si="4"/>
        <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98"/>
      <c r="AN25" s="229"/>
      <c r="AO25" s="229"/>
      <c r="AP25" s="229"/>
      <c r="AQ25" s="229"/>
      <c r="AR25" s="229"/>
      <c r="AS25" s="229"/>
      <c r="AT25" s="229"/>
      <c r="AU25" s="229"/>
      <c r="AV25" s="229"/>
      <c r="AW25" s="221" t="str">
        <f t="shared" si="5"/>
        <v/>
      </c>
      <c r="AX25" s="221" t="str">
        <f t="shared" si="13"/>
        <v/>
      </c>
      <c r="AY25" s="221">
        <v>8</v>
      </c>
      <c r="AZ25" s="221" t="str">
        <f>'RINCIAN PROG TAHUNAN'!Q23</f>
        <v/>
      </c>
      <c r="BA25" s="221" t="str">
        <f>'RINCIAN PROG TAHUNAN'!R23</f>
        <v/>
      </c>
      <c r="BB25" s="222" t="str">
        <f>'RINCIAN PROG TAHUNAN'!S23</f>
        <v/>
      </c>
      <c r="BC25" s="221" t="str">
        <f>'RINCIAN PROG TAHUNAN'!T23</f>
        <v/>
      </c>
      <c r="BD25" s="222" t="str">
        <f>'RINCIAN PROG TAHUNAN'!U23</f>
        <v/>
      </c>
      <c r="BE25" s="221" t="str">
        <f>'RINCIAN PROG TAHUNAN'!V23</f>
        <v/>
      </c>
      <c r="BG25" s="221" t="str">
        <f t="shared" si="6"/>
        <v/>
      </c>
      <c r="BH25" s="221" t="str">
        <f t="shared" si="14"/>
        <v/>
      </c>
      <c r="BJ25" s="221" t="str">
        <f>'RINCIAN PROG TAHUNAN'!Y23</f>
        <v/>
      </c>
      <c r="BK25" s="222" t="str">
        <f>'RINCIAN PROG TAHUNAN'!Z23</f>
        <v/>
      </c>
      <c r="BL25" s="222" t="str">
        <f>'RINCIAN PROG TAHUNAN'!AA23</f>
        <v/>
      </c>
      <c r="BM25" s="221" t="str">
        <f>'RINCIAN PROG TAHUNAN'!AB23</f>
        <v/>
      </c>
      <c r="BN25" s="222" t="str">
        <f>'RINCIAN PROG TAHUNAN'!AC23</f>
        <v/>
      </c>
      <c r="BO25" s="221" t="str">
        <f>'RINCIAN PROG TAHUNAN'!AD23</f>
        <v/>
      </c>
      <c r="BP25" s="221" t="str">
        <f t="shared" si="7"/>
        <v/>
      </c>
      <c r="BQ25" s="222" t="str">
        <f t="shared" si="8"/>
        <v/>
      </c>
      <c r="BR25" s="222" t="str">
        <f t="shared" si="9"/>
        <v/>
      </c>
      <c r="BS25" s="221" t="str">
        <f t="shared" si="10"/>
        <v/>
      </c>
      <c r="BT25" s="222" t="str">
        <f t="shared" si="11"/>
        <v/>
      </c>
      <c r="BU25" s="221" t="str">
        <f t="shared" si="12"/>
        <v/>
      </c>
      <c r="BV25" s="221" t="str">
        <f t="shared" si="15"/>
        <v/>
      </c>
      <c r="BW25" s="221" t="str">
        <f t="shared" si="16"/>
        <v/>
      </c>
      <c r="BX25" s="222" t="str">
        <f t="shared" si="17"/>
        <v/>
      </c>
      <c r="BY25" s="221" t="str">
        <f t="shared" si="18"/>
        <v/>
      </c>
      <c r="BZ25" s="222" t="str">
        <f t="shared" si="19"/>
        <v/>
      </c>
      <c r="CA25" s="221" t="str">
        <f t="shared" si="20"/>
        <v/>
      </c>
      <c r="CB25" s="227"/>
      <c r="CC25" s="227"/>
      <c r="CD25" s="227"/>
      <c r="CE25" s="227"/>
      <c r="CF25" s="227"/>
      <c r="CG25" s="227"/>
      <c r="CH25" s="227"/>
      <c r="CI25" s="227"/>
      <c r="CJ25" s="227"/>
      <c r="CK25" s="227"/>
      <c r="CL25" s="227"/>
      <c r="CM25" s="227"/>
      <c r="CN25" s="227"/>
      <c r="CO25" s="227"/>
    </row>
    <row r="26" spans="2:93" ht="66.75" customHeight="1" x14ac:dyDescent="0.2">
      <c r="B26" s="204" t="str">
        <f t="shared" si="21"/>
        <v/>
      </c>
      <c r="C26" s="204" t="str">
        <f t="shared" si="0"/>
        <v/>
      </c>
      <c r="D26" s="205" t="str">
        <f t="shared" si="1"/>
        <v/>
      </c>
      <c r="E26" s="204" t="str">
        <f t="shared" si="2"/>
        <v/>
      </c>
      <c r="F26" s="205" t="str">
        <f t="shared" si="3"/>
        <v/>
      </c>
      <c r="G26" s="205"/>
      <c r="H26" s="160"/>
      <c r="I26" s="16"/>
      <c r="J26" s="16"/>
      <c r="K26" s="160" t="str">
        <f t="shared" si="4"/>
        <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98"/>
      <c r="AN26" s="229"/>
      <c r="AO26" s="229"/>
      <c r="AP26" s="229"/>
      <c r="AQ26" s="229"/>
      <c r="AR26" s="229"/>
      <c r="AS26" s="229"/>
      <c r="AT26" s="229"/>
      <c r="AU26" s="229"/>
      <c r="AV26" s="229"/>
      <c r="AW26" s="221" t="str">
        <f t="shared" si="5"/>
        <v/>
      </c>
      <c r="AX26" s="221" t="str">
        <f t="shared" si="13"/>
        <v/>
      </c>
      <c r="AY26" s="221">
        <v>9</v>
      </c>
      <c r="AZ26" s="221" t="str">
        <f>'RINCIAN PROG TAHUNAN'!Q24</f>
        <v/>
      </c>
      <c r="BA26" s="221" t="str">
        <f>'RINCIAN PROG TAHUNAN'!R24</f>
        <v/>
      </c>
      <c r="BB26" s="222" t="str">
        <f>'RINCIAN PROG TAHUNAN'!S24</f>
        <v/>
      </c>
      <c r="BC26" s="221" t="str">
        <f>'RINCIAN PROG TAHUNAN'!T24</f>
        <v/>
      </c>
      <c r="BD26" s="222" t="str">
        <f>'RINCIAN PROG TAHUNAN'!U24</f>
        <v/>
      </c>
      <c r="BE26" s="221" t="str">
        <f>'RINCIAN PROG TAHUNAN'!V24</f>
        <v/>
      </c>
      <c r="BG26" s="221" t="str">
        <f t="shared" si="6"/>
        <v/>
      </c>
      <c r="BH26" s="221" t="str">
        <f t="shared" si="14"/>
        <v/>
      </c>
      <c r="BJ26" s="221" t="str">
        <f>'RINCIAN PROG TAHUNAN'!Y24</f>
        <v/>
      </c>
      <c r="BK26" s="222" t="str">
        <f>'RINCIAN PROG TAHUNAN'!Z24</f>
        <v/>
      </c>
      <c r="BL26" s="222" t="str">
        <f>'RINCIAN PROG TAHUNAN'!AA24</f>
        <v/>
      </c>
      <c r="BM26" s="221" t="str">
        <f>'RINCIAN PROG TAHUNAN'!AB24</f>
        <v/>
      </c>
      <c r="BN26" s="222" t="str">
        <f>'RINCIAN PROG TAHUNAN'!AC24</f>
        <v/>
      </c>
      <c r="BO26" s="221" t="str">
        <f>'RINCIAN PROG TAHUNAN'!AD24</f>
        <v/>
      </c>
      <c r="BP26" s="221" t="str">
        <f t="shared" si="7"/>
        <v/>
      </c>
      <c r="BQ26" s="222" t="str">
        <f t="shared" si="8"/>
        <v/>
      </c>
      <c r="BR26" s="222" t="str">
        <f t="shared" si="9"/>
        <v/>
      </c>
      <c r="BS26" s="221" t="str">
        <f t="shared" si="10"/>
        <v/>
      </c>
      <c r="BT26" s="222" t="str">
        <f t="shared" si="11"/>
        <v/>
      </c>
      <c r="BU26" s="221" t="str">
        <f t="shared" si="12"/>
        <v/>
      </c>
      <c r="BV26" s="221" t="str">
        <f t="shared" si="15"/>
        <v/>
      </c>
      <c r="BW26" s="221" t="str">
        <f t="shared" si="16"/>
        <v/>
      </c>
      <c r="BX26" s="222" t="str">
        <f t="shared" si="17"/>
        <v/>
      </c>
      <c r="BY26" s="221" t="str">
        <f t="shared" si="18"/>
        <v/>
      </c>
      <c r="BZ26" s="222" t="str">
        <f t="shared" si="19"/>
        <v/>
      </c>
      <c r="CA26" s="221" t="str">
        <f t="shared" si="20"/>
        <v/>
      </c>
      <c r="CB26" s="227"/>
      <c r="CC26" s="227"/>
      <c r="CD26" s="227"/>
      <c r="CE26" s="227"/>
      <c r="CF26" s="227"/>
      <c r="CG26" s="227"/>
      <c r="CH26" s="227"/>
      <c r="CI26" s="227"/>
      <c r="CJ26" s="227"/>
      <c r="CK26" s="227"/>
      <c r="CL26" s="227"/>
      <c r="CM26" s="227"/>
      <c r="CN26" s="227"/>
      <c r="CO26" s="227"/>
    </row>
    <row r="27" spans="2:93" ht="66.75" customHeight="1" x14ac:dyDescent="0.2">
      <c r="B27" s="204" t="str">
        <f t="shared" si="21"/>
        <v/>
      </c>
      <c r="C27" s="204" t="str">
        <f t="shared" si="0"/>
        <v/>
      </c>
      <c r="D27" s="205" t="str">
        <f t="shared" si="1"/>
        <v/>
      </c>
      <c r="E27" s="204" t="str">
        <f t="shared" si="2"/>
        <v/>
      </c>
      <c r="F27" s="205" t="str">
        <f t="shared" si="3"/>
        <v/>
      </c>
      <c r="G27" s="205"/>
      <c r="H27" s="160"/>
      <c r="I27" s="16"/>
      <c r="J27" s="16"/>
      <c r="K27" s="160" t="str">
        <f t="shared" si="4"/>
        <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98"/>
      <c r="AN27" s="229"/>
      <c r="AO27" s="229"/>
      <c r="AP27" s="229"/>
      <c r="AQ27" s="229"/>
      <c r="AR27" s="229"/>
      <c r="AS27" s="229"/>
      <c r="AT27" s="229"/>
      <c r="AU27" s="229"/>
      <c r="AV27" s="229"/>
      <c r="AW27" s="221" t="str">
        <f t="shared" si="5"/>
        <v/>
      </c>
      <c r="AX27" s="221" t="str">
        <f t="shared" si="13"/>
        <v/>
      </c>
      <c r="AY27" s="221">
        <v>10</v>
      </c>
      <c r="AZ27" s="221" t="str">
        <f>'RINCIAN PROG TAHUNAN'!Q25</f>
        <v/>
      </c>
      <c r="BA27" s="221" t="str">
        <f>'RINCIAN PROG TAHUNAN'!R25</f>
        <v/>
      </c>
      <c r="BB27" s="222" t="str">
        <f>'RINCIAN PROG TAHUNAN'!S25</f>
        <v/>
      </c>
      <c r="BC27" s="221" t="str">
        <f>'RINCIAN PROG TAHUNAN'!T25</f>
        <v/>
      </c>
      <c r="BD27" s="222" t="str">
        <f>'RINCIAN PROG TAHUNAN'!U25</f>
        <v/>
      </c>
      <c r="BE27" s="221" t="str">
        <f>'RINCIAN PROG TAHUNAN'!V25</f>
        <v/>
      </c>
      <c r="BG27" s="221" t="str">
        <f t="shared" si="6"/>
        <v/>
      </c>
      <c r="BH27" s="221" t="str">
        <f t="shared" si="14"/>
        <v/>
      </c>
      <c r="BJ27" s="221" t="str">
        <f>'RINCIAN PROG TAHUNAN'!Y25</f>
        <v/>
      </c>
      <c r="BK27" s="222" t="str">
        <f>'RINCIAN PROG TAHUNAN'!Z25</f>
        <v/>
      </c>
      <c r="BL27" s="222" t="str">
        <f>'RINCIAN PROG TAHUNAN'!AA25</f>
        <v/>
      </c>
      <c r="BM27" s="221" t="str">
        <f>'RINCIAN PROG TAHUNAN'!AB25</f>
        <v/>
      </c>
      <c r="BN27" s="222" t="str">
        <f>'RINCIAN PROG TAHUNAN'!AC25</f>
        <v/>
      </c>
      <c r="BO27" s="221" t="str">
        <f>'RINCIAN PROG TAHUNAN'!AD25</f>
        <v/>
      </c>
      <c r="BP27" s="221" t="str">
        <f t="shared" si="7"/>
        <v/>
      </c>
      <c r="BQ27" s="222" t="str">
        <f t="shared" si="8"/>
        <v/>
      </c>
      <c r="BR27" s="222" t="str">
        <f t="shared" si="9"/>
        <v/>
      </c>
      <c r="BS27" s="221" t="str">
        <f t="shared" si="10"/>
        <v/>
      </c>
      <c r="BT27" s="222" t="str">
        <f t="shared" si="11"/>
        <v/>
      </c>
      <c r="BU27" s="221" t="str">
        <f t="shared" si="12"/>
        <v/>
      </c>
      <c r="BV27" s="221" t="str">
        <f t="shared" si="15"/>
        <v/>
      </c>
      <c r="BW27" s="221" t="str">
        <f t="shared" si="16"/>
        <v/>
      </c>
      <c r="BX27" s="222" t="str">
        <f t="shared" si="17"/>
        <v/>
      </c>
      <c r="BY27" s="221" t="str">
        <f t="shared" si="18"/>
        <v/>
      </c>
      <c r="BZ27" s="222" t="str">
        <f t="shared" si="19"/>
        <v/>
      </c>
      <c r="CA27" s="221" t="str">
        <f t="shared" si="20"/>
        <v/>
      </c>
      <c r="CB27" s="227"/>
      <c r="CC27" s="227"/>
      <c r="CD27" s="227"/>
      <c r="CE27" s="227"/>
      <c r="CF27" s="227"/>
      <c r="CG27" s="227"/>
      <c r="CH27" s="227"/>
      <c r="CI27" s="227"/>
      <c r="CJ27" s="227"/>
      <c r="CK27" s="227"/>
      <c r="CL27" s="227"/>
      <c r="CM27" s="227"/>
      <c r="CN27" s="227"/>
      <c r="CO27" s="227"/>
    </row>
    <row r="28" spans="2:93" ht="66.75" customHeight="1" x14ac:dyDescent="0.2">
      <c r="B28" s="204" t="str">
        <f t="shared" si="21"/>
        <v/>
      </c>
      <c r="C28" s="204" t="str">
        <f t="shared" si="0"/>
        <v/>
      </c>
      <c r="D28" s="205" t="str">
        <f t="shared" si="1"/>
        <v/>
      </c>
      <c r="E28" s="204" t="str">
        <f t="shared" si="2"/>
        <v/>
      </c>
      <c r="F28" s="205" t="str">
        <f t="shared" si="3"/>
        <v/>
      </c>
      <c r="G28" s="205"/>
      <c r="H28" s="160"/>
      <c r="I28" s="16"/>
      <c r="J28" s="16"/>
      <c r="K28" s="160" t="str">
        <f t="shared" si="4"/>
        <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98"/>
      <c r="AN28" s="229"/>
      <c r="AO28" s="229"/>
      <c r="AP28" s="229"/>
      <c r="AQ28" s="229"/>
      <c r="AR28" s="229"/>
      <c r="AS28" s="229"/>
      <c r="AT28" s="229"/>
      <c r="AU28" s="229"/>
      <c r="AV28" s="229"/>
      <c r="AW28" s="221" t="str">
        <f t="shared" si="5"/>
        <v/>
      </c>
      <c r="AX28" s="221" t="str">
        <f t="shared" si="13"/>
        <v/>
      </c>
      <c r="AY28" s="221">
        <v>11</v>
      </c>
      <c r="AZ28" s="221" t="str">
        <f>'RINCIAN PROG TAHUNAN'!Q26</f>
        <v/>
      </c>
      <c r="BA28" s="221" t="str">
        <f>'RINCIAN PROG TAHUNAN'!R26</f>
        <v/>
      </c>
      <c r="BB28" s="222" t="str">
        <f>'RINCIAN PROG TAHUNAN'!S26</f>
        <v/>
      </c>
      <c r="BC28" s="221" t="str">
        <f>'RINCIAN PROG TAHUNAN'!T26</f>
        <v/>
      </c>
      <c r="BD28" s="222" t="str">
        <f>'RINCIAN PROG TAHUNAN'!U26</f>
        <v/>
      </c>
      <c r="BE28" s="221" t="str">
        <f>'RINCIAN PROG TAHUNAN'!V26</f>
        <v/>
      </c>
      <c r="BG28" s="221" t="str">
        <f t="shared" si="6"/>
        <v/>
      </c>
      <c r="BH28" s="221" t="str">
        <f t="shared" si="14"/>
        <v/>
      </c>
      <c r="BJ28" s="221" t="str">
        <f>'RINCIAN PROG TAHUNAN'!Y26</f>
        <v/>
      </c>
      <c r="BK28" s="222" t="str">
        <f>'RINCIAN PROG TAHUNAN'!Z26</f>
        <v/>
      </c>
      <c r="BL28" s="222" t="str">
        <f>'RINCIAN PROG TAHUNAN'!AA26</f>
        <v/>
      </c>
      <c r="BM28" s="221" t="str">
        <f>'RINCIAN PROG TAHUNAN'!AB26</f>
        <v/>
      </c>
      <c r="BN28" s="222" t="str">
        <f>'RINCIAN PROG TAHUNAN'!AC26</f>
        <v/>
      </c>
      <c r="BO28" s="221" t="str">
        <f>'RINCIAN PROG TAHUNAN'!AD26</f>
        <v/>
      </c>
      <c r="BP28" s="221" t="str">
        <f t="shared" si="7"/>
        <v/>
      </c>
      <c r="BQ28" s="222" t="str">
        <f t="shared" si="8"/>
        <v/>
      </c>
      <c r="BR28" s="222" t="str">
        <f t="shared" si="9"/>
        <v/>
      </c>
      <c r="BS28" s="221" t="str">
        <f t="shared" si="10"/>
        <v/>
      </c>
      <c r="BT28" s="222" t="str">
        <f t="shared" si="11"/>
        <v/>
      </c>
      <c r="BU28" s="221" t="str">
        <f t="shared" si="12"/>
        <v/>
      </c>
      <c r="BV28" s="221" t="str">
        <f t="shared" si="15"/>
        <v/>
      </c>
      <c r="BW28" s="221" t="str">
        <f t="shared" si="16"/>
        <v/>
      </c>
      <c r="BX28" s="222" t="str">
        <f t="shared" si="17"/>
        <v/>
      </c>
      <c r="BY28" s="221" t="str">
        <f t="shared" si="18"/>
        <v/>
      </c>
      <c r="BZ28" s="222" t="str">
        <f t="shared" si="19"/>
        <v/>
      </c>
      <c r="CA28" s="221" t="str">
        <f t="shared" si="20"/>
        <v/>
      </c>
      <c r="CB28" s="227"/>
      <c r="CC28" s="227"/>
      <c r="CD28" s="227"/>
      <c r="CE28" s="227"/>
      <c r="CF28" s="227"/>
      <c r="CG28" s="227"/>
      <c r="CH28" s="227"/>
      <c r="CI28" s="227"/>
      <c r="CJ28" s="227"/>
      <c r="CK28" s="227"/>
      <c r="CL28" s="227"/>
      <c r="CM28" s="227"/>
      <c r="CN28" s="227"/>
      <c r="CO28" s="227"/>
    </row>
    <row r="29" spans="2:93" ht="66.75" customHeight="1" x14ac:dyDescent="0.2">
      <c r="B29" s="204" t="str">
        <f t="shared" si="21"/>
        <v/>
      </c>
      <c r="C29" s="204" t="str">
        <f t="shared" si="0"/>
        <v/>
      </c>
      <c r="D29" s="205" t="str">
        <f t="shared" si="1"/>
        <v/>
      </c>
      <c r="E29" s="204" t="str">
        <f t="shared" si="2"/>
        <v/>
      </c>
      <c r="F29" s="205" t="str">
        <f t="shared" si="3"/>
        <v/>
      </c>
      <c r="G29" s="205"/>
      <c r="H29" s="160"/>
      <c r="I29" s="16"/>
      <c r="J29" s="16"/>
      <c r="K29" s="160" t="str">
        <f t="shared" si="4"/>
        <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98"/>
      <c r="AN29" s="229"/>
      <c r="AO29" s="229"/>
      <c r="AP29" s="229"/>
      <c r="AQ29" s="229"/>
      <c r="AR29" s="229"/>
      <c r="AS29" s="229"/>
      <c r="AT29" s="229"/>
      <c r="AU29" s="229"/>
      <c r="AV29" s="229"/>
      <c r="AW29" s="221" t="str">
        <f>IFERROR(SMALL($AX$18:$AX$32,ROW(13:13)),"")</f>
        <v/>
      </c>
      <c r="AX29" s="221" t="str">
        <f t="shared" si="13"/>
        <v/>
      </c>
      <c r="AY29" s="221">
        <v>12</v>
      </c>
      <c r="AZ29" s="221" t="str">
        <f>'RINCIAN PROG TAHUNAN'!Q27</f>
        <v/>
      </c>
      <c r="BA29" s="221" t="str">
        <f>'RINCIAN PROG TAHUNAN'!R27</f>
        <v/>
      </c>
      <c r="BB29" s="222" t="str">
        <f>'RINCIAN PROG TAHUNAN'!S27</f>
        <v/>
      </c>
      <c r="BC29" s="221" t="str">
        <f>'RINCIAN PROG TAHUNAN'!T27</f>
        <v/>
      </c>
      <c r="BD29" s="222" t="str">
        <f>'RINCIAN PROG TAHUNAN'!U27</f>
        <v/>
      </c>
      <c r="BE29" s="221" t="str">
        <f>'RINCIAN PROG TAHUNAN'!V27</f>
        <v/>
      </c>
      <c r="BG29" s="221" t="str">
        <f>IFERROR(SMALL($BH$18:$BH$32,ROW(13:13)),"")</f>
        <v/>
      </c>
      <c r="BH29" s="221" t="str">
        <f t="shared" si="14"/>
        <v/>
      </c>
      <c r="BJ29" s="221" t="str">
        <f>'RINCIAN PROG TAHUNAN'!Y27</f>
        <v/>
      </c>
      <c r="BK29" s="222" t="str">
        <f>'RINCIAN PROG TAHUNAN'!Z27</f>
        <v/>
      </c>
      <c r="BL29" s="222" t="str">
        <f>'RINCIAN PROG TAHUNAN'!AA27</f>
        <v/>
      </c>
      <c r="BM29" s="221" t="str">
        <f>'RINCIAN PROG TAHUNAN'!AB27</f>
        <v/>
      </c>
      <c r="BN29" s="222" t="str">
        <f>'RINCIAN PROG TAHUNAN'!AC27</f>
        <v/>
      </c>
      <c r="BO29" s="221" t="str">
        <f>'RINCIAN PROG TAHUNAN'!AD27</f>
        <v/>
      </c>
      <c r="BP29" s="221" t="str">
        <f t="shared" si="7"/>
        <v/>
      </c>
      <c r="BQ29" s="222" t="str">
        <f t="shared" si="8"/>
        <v/>
      </c>
      <c r="BR29" s="222" t="str">
        <f t="shared" si="9"/>
        <v/>
      </c>
      <c r="BS29" s="221" t="str">
        <f t="shared" si="10"/>
        <v/>
      </c>
      <c r="BT29" s="222" t="str">
        <f t="shared" si="11"/>
        <v/>
      </c>
      <c r="BU29" s="221" t="str">
        <f t="shared" si="12"/>
        <v/>
      </c>
      <c r="BV29" s="221" t="str">
        <f t="shared" si="15"/>
        <v/>
      </c>
      <c r="BW29" s="221" t="str">
        <f t="shared" si="16"/>
        <v/>
      </c>
      <c r="BX29" s="222" t="str">
        <f t="shared" si="17"/>
        <v/>
      </c>
      <c r="BY29" s="221" t="str">
        <f t="shared" si="18"/>
        <v/>
      </c>
      <c r="BZ29" s="222" t="str">
        <f t="shared" si="19"/>
        <v/>
      </c>
      <c r="CA29" s="221" t="str">
        <f t="shared" si="20"/>
        <v/>
      </c>
      <c r="CB29" s="227"/>
      <c r="CC29" s="227"/>
      <c r="CD29" s="227"/>
      <c r="CE29" s="227"/>
      <c r="CF29" s="227"/>
      <c r="CG29" s="227"/>
      <c r="CH29" s="227"/>
      <c r="CI29" s="227"/>
      <c r="CJ29" s="227"/>
      <c r="CK29" s="227"/>
      <c r="CL29" s="227"/>
      <c r="CM29" s="227"/>
      <c r="CN29" s="227"/>
      <c r="CO29" s="227"/>
    </row>
    <row r="30" spans="2:93" ht="66.75" customHeight="1" x14ac:dyDescent="0.2">
      <c r="B30" s="204" t="str">
        <f t="shared" si="21"/>
        <v/>
      </c>
      <c r="C30" s="204" t="str">
        <f t="shared" si="0"/>
        <v/>
      </c>
      <c r="D30" s="205" t="str">
        <f t="shared" si="1"/>
        <v/>
      </c>
      <c r="E30" s="204" t="str">
        <f t="shared" si="2"/>
        <v/>
      </c>
      <c r="F30" s="205" t="str">
        <f t="shared" si="3"/>
        <v/>
      </c>
      <c r="G30" s="205"/>
      <c r="H30" s="160"/>
      <c r="I30" s="16"/>
      <c r="J30" s="16"/>
      <c r="K30" s="160" t="str">
        <f t="shared" si="4"/>
        <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98"/>
      <c r="AN30" s="229"/>
      <c r="AO30" s="229"/>
      <c r="AP30" s="229"/>
      <c r="AQ30" s="229"/>
      <c r="AR30" s="229"/>
      <c r="AS30" s="229"/>
      <c r="AT30" s="229"/>
      <c r="AU30" s="229"/>
      <c r="AV30" s="229"/>
      <c r="AW30" s="221" t="str">
        <f>IFERROR(SMALL($AX$18:$AX$32,ROW(14:14)),"")</f>
        <v/>
      </c>
      <c r="AX30" s="221" t="str">
        <f t="shared" si="13"/>
        <v/>
      </c>
      <c r="AY30" s="221">
        <v>13</v>
      </c>
      <c r="AZ30" s="221" t="str">
        <f>'RINCIAN PROG TAHUNAN'!Q28</f>
        <v/>
      </c>
      <c r="BA30" s="221" t="str">
        <f>'RINCIAN PROG TAHUNAN'!R28</f>
        <v/>
      </c>
      <c r="BB30" s="222" t="str">
        <f>'RINCIAN PROG TAHUNAN'!S28</f>
        <v/>
      </c>
      <c r="BC30" s="221" t="str">
        <f>'RINCIAN PROG TAHUNAN'!T28</f>
        <v/>
      </c>
      <c r="BD30" s="222" t="str">
        <f>'RINCIAN PROG TAHUNAN'!U28</f>
        <v/>
      </c>
      <c r="BE30" s="221" t="str">
        <f>'RINCIAN PROG TAHUNAN'!V28</f>
        <v/>
      </c>
      <c r="BG30" s="221" t="str">
        <f>IFERROR(SMALL($BH$18:$BH$32,ROW(14:14)),"")</f>
        <v/>
      </c>
      <c r="BH30" s="221" t="str">
        <f t="shared" si="14"/>
        <v/>
      </c>
      <c r="BJ30" s="221" t="str">
        <f>'RINCIAN PROG TAHUNAN'!Y28</f>
        <v/>
      </c>
      <c r="BK30" s="222" t="str">
        <f>'RINCIAN PROG TAHUNAN'!Z28</f>
        <v/>
      </c>
      <c r="BL30" s="222" t="str">
        <f>'RINCIAN PROG TAHUNAN'!AA28</f>
        <v/>
      </c>
      <c r="BM30" s="221" t="str">
        <f>'RINCIAN PROG TAHUNAN'!AB28</f>
        <v/>
      </c>
      <c r="BN30" s="222" t="str">
        <f>'RINCIAN PROG TAHUNAN'!AC28</f>
        <v/>
      </c>
      <c r="BO30" s="221" t="str">
        <f>'RINCIAN PROG TAHUNAN'!AD28</f>
        <v/>
      </c>
      <c r="BP30" s="221" t="str">
        <f t="shared" si="7"/>
        <v/>
      </c>
      <c r="BQ30" s="222" t="str">
        <f t="shared" si="8"/>
        <v/>
      </c>
      <c r="BR30" s="222" t="str">
        <f t="shared" si="9"/>
        <v/>
      </c>
      <c r="BS30" s="221" t="str">
        <f t="shared" si="10"/>
        <v/>
      </c>
      <c r="BT30" s="222" t="str">
        <f t="shared" si="11"/>
        <v/>
      </c>
      <c r="BU30" s="221" t="str">
        <f t="shared" si="12"/>
        <v/>
      </c>
      <c r="BV30" s="221" t="str">
        <f t="shared" si="15"/>
        <v/>
      </c>
      <c r="BW30" s="221" t="str">
        <f t="shared" si="16"/>
        <v/>
      </c>
      <c r="BX30" s="222" t="str">
        <f t="shared" si="17"/>
        <v/>
      </c>
      <c r="BY30" s="221" t="str">
        <f t="shared" si="18"/>
        <v/>
      </c>
      <c r="BZ30" s="222" t="str">
        <f t="shared" si="19"/>
        <v/>
      </c>
      <c r="CA30" s="221" t="str">
        <f t="shared" si="20"/>
        <v/>
      </c>
      <c r="CB30" s="227"/>
      <c r="CC30" s="227"/>
      <c r="CD30" s="227"/>
      <c r="CE30" s="227"/>
      <c r="CF30" s="227"/>
      <c r="CG30" s="227"/>
      <c r="CH30" s="227"/>
      <c r="CI30" s="227"/>
      <c r="CJ30" s="227"/>
      <c r="CK30" s="227"/>
      <c r="CL30" s="227"/>
      <c r="CM30" s="227"/>
      <c r="CN30" s="227"/>
      <c r="CO30" s="227"/>
    </row>
    <row r="31" spans="2:93" ht="66.75" customHeight="1" x14ac:dyDescent="0.2">
      <c r="B31" s="204" t="str">
        <f t="shared" si="21"/>
        <v/>
      </c>
      <c r="C31" s="204" t="str">
        <f t="shared" si="0"/>
        <v/>
      </c>
      <c r="D31" s="205" t="str">
        <f t="shared" si="1"/>
        <v/>
      </c>
      <c r="E31" s="204" t="str">
        <f t="shared" si="2"/>
        <v/>
      </c>
      <c r="F31" s="205" t="str">
        <f t="shared" si="3"/>
        <v/>
      </c>
      <c r="G31" s="205"/>
      <c r="H31" s="160"/>
      <c r="I31" s="16"/>
      <c r="J31" s="16"/>
      <c r="K31" s="160" t="str">
        <f t="shared" si="4"/>
        <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98"/>
      <c r="AN31" s="229"/>
      <c r="AO31" s="229"/>
      <c r="AP31" s="229"/>
      <c r="AQ31" s="229"/>
      <c r="AR31" s="229"/>
      <c r="AS31" s="229"/>
      <c r="AT31" s="229"/>
      <c r="AU31" s="229"/>
      <c r="AV31" s="229"/>
      <c r="AW31" s="221" t="str">
        <f>IFERROR(SMALL($AX$18:$AX$32,ROW(15:15)),"")</f>
        <v/>
      </c>
      <c r="AX31" s="221" t="str">
        <f t="shared" si="13"/>
        <v/>
      </c>
      <c r="AY31" s="221">
        <v>14</v>
      </c>
      <c r="AZ31" s="221" t="str">
        <f>'RINCIAN PROG TAHUNAN'!Q29</f>
        <v/>
      </c>
      <c r="BA31" s="221" t="str">
        <f>'RINCIAN PROG TAHUNAN'!R29</f>
        <v/>
      </c>
      <c r="BB31" s="222" t="str">
        <f>'RINCIAN PROG TAHUNAN'!S29</f>
        <v/>
      </c>
      <c r="BC31" s="221" t="str">
        <f>'RINCIAN PROG TAHUNAN'!T29</f>
        <v/>
      </c>
      <c r="BD31" s="222" t="str">
        <f>'RINCIAN PROG TAHUNAN'!U29</f>
        <v/>
      </c>
      <c r="BE31" s="221" t="str">
        <f>'RINCIAN PROG TAHUNAN'!V29</f>
        <v/>
      </c>
      <c r="BG31" s="221" t="str">
        <f>IFERROR(SMALL($BH$18:$BH$32,ROW(15:15)),"")</f>
        <v/>
      </c>
      <c r="BH31" s="221" t="str">
        <f t="shared" si="14"/>
        <v/>
      </c>
      <c r="BJ31" s="221" t="str">
        <f>'RINCIAN PROG TAHUNAN'!Y29</f>
        <v/>
      </c>
      <c r="BK31" s="222" t="str">
        <f>'RINCIAN PROG TAHUNAN'!Z29</f>
        <v/>
      </c>
      <c r="BL31" s="222" t="str">
        <f>'RINCIAN PROG TAHUNAN'!AA29</f>
        <v/>
      </c>
      <c r="BM31" s="221" t="str">
        <f>'RINCIAN PROG TAHUNAN'!AB29</f>
        <v/>
      </c>
      <c r="BN31" s="222" t="str">
        <f>'RINCIAN PROG TAHUNAN'!AC29</f>
        <v/>
      </c>
      <c r="BO31" s="221" t="str">
        <f>'RINCIAN PROG TAHUNAN'!AD29</f>
        <v/>
      </c>
      <c r="BP31" s="221" t="str">
        <f t="shared" si="7"/>
        <v/>
      </c>
      <c r="BQ31" s="222" t="str">
        <f t="shared" si="8"/>
        <v/>
      </c>
      <c r="BR31" s="222" t="str">
        <f t="shared" si="9"/>
        <v/>
      </c>
      <c r="BS31" s="221" t="str">
        <f t="shared" si="10"/>
        <v/>
      </c>
      <c r="BT31" s="222" t="str">
        <f t="shared" si="11"/>
        <v/>
      </c>
      <c r="BU31" s="221" t="str">
        <f t="shared" si="12"/>
        <v/>
      </c>
      <c r="BV31" s="221" t="str">
        <f t="shared" si="15"/>
        <v/>
      </c>
      <c r="BW31" s="221" t="str">
        <f t="shared" si="16"/>
        <v/>
      </c>
      <c r="BX31" s="222" t="str">
        <f t="shared" si="17"/>
        <v/>
      </c>
      <c r="BY31" s="221" t="str">
        <f t="shared" si="18"/>
        <v/>
      </c>
      <c r="BZ31" s="222" t="str">
        <f t="shared" si="19"/>
        <v/>
      </c>
      <c r="CA31" s="221" t="str">
        <f t="shared" si="20"/>
        <v/>
      </c>
      <c r="CB31" s="227"/>
      <c r="CC31" s="227"/>
      <c r="CD31" s="227"/>
      <c r="CE31" s="227"/>
      <c r="CF31" s="227"/>
      <c r="CG31" s="227"/>
      <c r="CH31" s="227"/>
      <c r="CI31" s="227"/>
      <c r="CJ31" s="227"/>
      <c r="CK31" s="227"/>
      <c r="CL31" s="227"/>
      <c r="CM31" s="227"/>
      <c r="CN31" s="227"/>
      <c r="CO31" s="227"/>
    </row>
    <row r="32" spans="2:93" ht="66.75" customHeight="1" x14ac:dyDescent="0.2">
      <c r="B32" s="213" t="str">
        <f t="shared" si="21"/>
        <v/>
      </c>
      <c r="C32" s="204" t="str">
        <f t="shared" si="0"/>
        <v/>
      </c>
      <c r="D32" s="205" t="str">
        <f t="shared" si="1"/>
        <v/>
      </c>
      <c r="E32" s="204" t="str">
        <f t="shared" si="2"/>
        <v/>
      </c>
      <c r="F32" s="205" t="str">
        <f t="shared" si="3"/>
        <v/>
      </c>
      <c r="G32" s="205"/>
      <c r="H32" s="214"/>
      <c r="I32" s="215"/>
      <c r="J32" s="215"/>
      <c r="K32" s="214" t="str">
        <f t="shared" si="4"/>
        <v/>
      </c>
      <c r="L32" s="215"/>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98"/>
      <c r="AN32" s="229"/>
      <c r="AO32" s="229"/>
      <c r="AP32" s="229"/>
      <c r="AQ32" s="229"/>
      <c r="AR32" s="229"/>
      <c r="AS32" s="229"/>
      <c r="AT32" s="229"/>
      <c r="AU32" s="229"/>
      <c r="AV32" s="229"/>
      <c r="AW32" s="221" t="str">
        <f>IFERROR(SMALL($AX$18:$AX$32,ROW(16:16)),"")</f>
        <v/>
      </c>
      <c r="AX32" s="221" t="str">
        <f t="shared" si="13"/>
        <v/>
      </c>
      <c r="AY32" s="221">
        <v>15</v>
      </c>
      <c r="AZ32" s="221" t="str">
        <f>'RINCIAN PROG TAHUNAN'!Q30</f>
        <v/>
      </c>
      <c r="BA32" s="221" t="str">
        <f>'RINCIAN PROG TAHUNAN'!R30</f>
        <v/>
      </c>
      <c r="BB32" s="222" t="str">
        <f>'RINCIAN PROG TAHUNAN'!S30</f>
        <v/>
      </c>
      <c r="BC32" s="221" t="str">
        <f>'RINCIAN PROG TAHUNAN'!T30</f>
        <v/>
      </c>
      <c r="BD32" s="222" t="str">
        <f>'RINCIAN PROG TAHUNAN'!U30</f>
        <v/>
      </c>
      <c r="BE32" s="221" t="str">
        <f>'RINCIAN PROG TAHUNAN'!V30</f>
        <v/>
      </c>
      <c r="BG32" s="221" t="str">
        <f>IFERROR(SMALL($BH$18:$BH$32,ROW(16:16)),"")</f>
        <v/>
      </c>
      <c r="BH32" s="221" t="str">
        <f t="shared" si="14"/>
        <v/>
      </c>
      <c r="BJ32" s="221" t="str">
        <f>'RINCIAN PROG TAHUNAN'!Y30</f>
        <v/>
      </c>
      <c r="BK32" s="222" t="str">
        <f>'RINCIAN PROG TAHUNAN'!Z30</f>
        <v/>
      </c>
      <c r="BL32" s="222" t="str">
        <f>'RINCIAN PROG TAHUNAN'!AA30</f>
        <v/>
      </c>
      <c r="BM32" s="221" t="str">
        <f>'RINCIAN PROG TAHUNAN'!AB30</f>
        <v/>
      </c>
      <c r="BN32" s="222" t="str">
        <f>'RINCIAN PROG TAHUNAN'!AC30</f>
        <v/>
      </c>
      <c r="BO32" s="221" t="str">
        <f>'RINCIAN PROG TAHUNAN'!AD30</f>
        <v/>
      </c>
      <c r="BP32" s="221" t="str">
        <f t="shared" si="7"/>
        <v/>
      </c>
      <c r="BQ32" s="222" t="str">
        <f t="shared" si="8"/>
        <v/>
      </c>
      <c r="BR32" s="222" t="str">
        <f t="shared" si="9"/>
        <v/>
      </c>
      <c r="BS32" s="221" t="str">
        <f t="shared" si="10"/>
        <v/>
      </c>
      <c r="BT32" s="222" t="str">
        <f t="shared" si="11"/>
        <v/>
      </c>
      <c r="BU32" s="221" t="str">
        <f t="shared" si="12"/>
        <v/>
      </c>
      <c r="BV32" s="221" t="str">
        <f t="shared" si="15"/>
        <v/>
      </c>
      <c r="BW32" s="221" t="str">
        <f t="shared" si="16"/>
        <v/>
      </c>
      <c r="BX32" s="222" t="str">
        <f t="shared" si="17"/>
        <v/>
      </c>
      <c r="BY32" s="221" t="str">
        <f t="shared" si="18"/>
        <v/>
      </c>
      <c r="BZ32" s="222" t="str">
        <f t="shared" si="19"/>
        <v/>
      </c>
      <c r="CA32" s="221" t="str">
        <f t="shared" si="20"/>
        <v/>
      </c>
      <c r="CB32" s="227"/>
      <c r="CC32" s="227"/>
      <c r="CD32" s="227"/>
      <c r="CE32" s="227"/>
      <c r="CF32" s="227"/>
      <c r="CG32" s="227"/>
      <c r="CH32" s="227"/>
      <c r="CI32" s="227"/>
      <c r="CJ32" s="227"/>
      <c r="CK32" s="227"/>
      <c r="CL32" s="227"/>
      <c r="CM32" s="227"/>
      <c r="CN32" s="227"/>
      <c r="CO32" s="227"/>
    </row>
    <row r="33" spans="3:93" x14ac:dyDescent="0.2">
      <c r="AZ33" s="221" t="str">
        <f>'RINCIAN PROG TAHUNAN'!Q31</f>
        <v/>
      </c>
      <c r="BA33" s="221" t="str">
        <f>'RINCIAN PROG TAHUNAN'!R31</f>
        <v/>
      </c>
      <c r="BB33" s="222" t="str">
        <f>'RINCIAN PROG TAHUNAN'!S31</f>
        <v/>
      </c>
      <c r="BC33" s="221" t="str">
        <f>'RINCIAN PROG TAHUNAN'!T31</f>
        <v/>
      </c>
      <c r="BD33" s="222" t="str">
        <f>'RINCIAN PROG TAHUNAN'!U31</f>
        <v/>
      </c>
      <c r="BJ33" s="221" t="str">
        <f>'RINCIAN PROG TAHUNAN'!Y31</f>
        <v/>
      </c>
      <c r="BK33" s="222" t="str">
        <f>'RINCIAN PROG TAHUNAN'!Z31</f>
        <v/>
      </c>
      <c r="BL33" s="222" t="str">
        <f>'RINCIAN PROG TAHUNAN'!AA31</f>
        <v/>
      </c>
      <c r="BM33" s="221" t="str">
        <f>'RINCIAN PROG TAHUNAN'!AB31</f>
        <v/>
      </c>
      <c r="BN33" s="222" t="str">
        <f>'RINCIAN PROG TAHUNAN'!AC31</f>
        <v/>
      </c>
      <c r="BO33" s="221"/>
      <c r="BP33" s="221"/>
      <c r="BQ33" s="222"/>
      <c r="BR33" s="222"/>
      <c r="BS33" s="221"/>
      <c r="BT33" s="222"/>
      <c r="BU33" s="221"/>
      <c r="BV33" s="221"/>
      <c r="BW33" s="221"/>
      <c r="BX33" s="222"/>
      <c r="BY33" s="221"/>
      <c r="BZ33" s="222"/>
      <c r="CA33" s="221"/>
      <c r="CB33" s="227"/>
      <c r="CC33" s="227"/>
      <c r="CD33" s="227"/>
      <c r="CE33" s="227"/>
      <c r="CF33" s="227"/>
      <c r="CG33" s="227"/>
      <c r="CH33" s="227"/>
      <c r="CI33" s="227"/>
      <c r="CJ33" s="227"/>
      <c r="CK33" s="227"/>
      <c r="CL33" s="227"/>
      <c r="CM33" s="227"/>
      <c r="CN33" s="227"/>
      <c r="CO33" s="227"/>
    </row>
    <row r="34" spans="3:93" x14ac:dyDescent="0.2">
      <c r="AZ34" s="221" t="str">
        <f>'RINCIAN PROG TAHUNAN'!Q32</f>
        <v/>
      </c>
      <c r="BA34" s="221" t="str">
        <f>'RINCIAN PROG TAHUNAN'!R32</f>
        <v/>
      </c>
      <c r="BB34" s="222" t="str">
        <f>'RINCIAN PROG TAHUNAN'!S32</f>
        <v/>
      </c>
      <c r="BC34" s="221" t="str">
        <f>'RINCIAN PROG TAHUNAN'!T32</f>
        <v/>
      </c>
      <c r="BD34" s="222" t="str">
        <f>'RINCIAN PROG TAHUNAN'!U32</f>
        <v/>
      </c>
      <c r="BJ34" s="221" t="str">
        <f>'RINCIAN PROG TAHUNAN'!Y32</f>
        <v/>
      </c>
      <c r="BK34" s="222" t="str">
        <f>'RINCIAN PROG TAHUNAN'!Z32</f>
        <v/>
      </c>
      <c r="BL34" s="222" t="str">
        <f>'RINCIAN PROG TAHUNAN'!AA32</f>
        <v/>
      </c>
      <c r="BM34" s="221" t="str">
        <f>'RINCIAN PROG TAHUNAN'!AB32</f>
        <v/>
      </c>
      <c r="BN34" s="222" t="str">
        <f>'RINCIAN PROG TAHUNAN'!AC32</f>
        <v/>
      </c>
      <c r="BO34" s="221"/>
      <c r="BP34" s="221"/>
      <c r="BQ34" s="222"/>
      <c r="BR34" s="222"/>
      <c r="BS34" s="221"/>
      <c r="BT34" s="222"/>
      <c r="BU34" s="221"/>
      <c r="BV34" s="221"/>
      <c r="BW34" s="221"/>
      <c r="BX34" s="222"/>
      <c r="BY34" s="221"/>
      <c r="BZ34" s="222"/>
      <c r="CA34" s="221"/>
      <c r="CB34" s="227"/>
      <c r="CC34" s="227"/>
      <c r="CD34" s="227"/>
      <c r="CE34" s="227"/>
      <c r="CF34" s="227"/>
      <c r="CG34" s="227"/>
      <c r="CH34" s="227"/>
      <c r="CI34" s="227"/>
      <c r="CJ34" s="227"/>
      <c r="CK34" s="227"/>
      <c r="CL34" s="227"/>
      <c r="CM34" s="227"/>
      <c r="CN34" s="227"/>
      <c r="CO34" s="227"/>
    </row>
    <row r="35" spans="3:93" ht="15" customHeight="1" x14ac:dyDescent="0.2">
      <c r="C35" s="219" t="s">
        <v>141</v>
      </c>
      <c r="D35" s="219"/>
      <c r="E35" s="219"/>
      <c r="I35" s="357" t="str">
        <f>'DATA AWAL'!D11&amp;", "&amp;'DATA AWAL'!D12</f>
        <v>Purwokerto, 17 Juli 2017</v>
      </c>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BK35" s="222"/>
      <c r="BL35" s="222"/>
      <c r="BM35" s="221"/>
      <c r="BN35" s="222"/>
      <c r="BO35" s="227"/>
      <c r="BP35" s="221"/>
      <c r="BQ35" s="222"/>
      <c r="BR35" s="221"/>
      <c r="BS35" s="221"/>
      <c r="BT35" s="221"/>
      <c r="BU35" s="221"/>
      <c r="BV35" s="221"/>
      <c r="BW35" s="221"/>
      <c r="BX35" s="221"/>
      <c r="BY35" s="221"/>
      <c r="BZ35" s="221"/>
      <c r="CA35" s="221"/>
      <c r="CB35" s="227"/>
      <c r="CC35" s="227"/>
      <c r="CD35" s="227"/>
      <c r="CE35" s="227"/>
      <c r="CF35" s="227"/>
      <c r="CG35" s="227"/>
      <c r="CH35" s="227"/>
      <c r="CI35" s="227"/>
      <c r="CJ35" s="227"/>
      <c r="CK35" s="227"/>
      <c r="CL35" s="227"/>
      <c r="CM35" s="227"/>
      <c r="CN35" s="227"/>
      <c r="CO35" s="227"/>
    </row>
    <row r="36" spans="3:93" ht="15" customHeight="1" x14ac:dyDescent="0.2">
      <c r="C36" s="357" t="str">
        <f>"Kepala Sekolah "&amp;'DATA AWAL'!D4</f>
        <v>Kepala Sekolah SMAN 2 PURWOKERTO</v>
      </c>
      <c r="D36" s="357"/>
      <c r="E36" s="357"/>
      <c r="F36" s="357"/>
      <c r="I36" s="357" t="str">
        <f>"Guru "&amp;'DATA AWAL'!D7</f>
        <v>Guru Prakarya dan Kewirausahaan (Pengolahan)</v>
      </c>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246"/>
      <c r="AK36" s="246"/>
      <c r="AL36" s="246"/>
      <c r="BK36" s="222"/>
      <c r="BL36" s="222"/>
      <c r="BM36" s="221"/>
      <c r="BN36" s="222"/>
      <c r="BO36" s="227"/>
      <c r="BP36" s="221"/>
      <c r="BQ36" s="222"/>
      <c r="BR36" s="221"/>
      <c r="BS36" s="221"/>
      <c r="BT36" s="221"/>
      <c r="BU36" s="221"/>
      <c r="BV36" s="221"/>
      <c r="BW36" s="221"/>
      <c r="BX36" s="221"/>
      <c r="BY36" s="221"/>
      <c r="BZ36" s="221"/>
      <c r="CA36" s="221"/>
      <c r="CB36" s="227"/>
      <c r="CC36" s="227"/>
      <c r="CD36" s="227"/>
      <c r="CE36" s="227"/>
      <c r="CF36" s="227"/>
      <c r="CG36" s="227"/>
      <c r="CH36" s="227"/>
      <c r="CI36" s="227"/>
      <c r="CJ36" s="227"/>
      <c r="CK36" s="227"/>
      <c r="CL36" s="227"/>
      <c r="CM36" s="227"/>
      <c r="CN36" s="227"/>
      <c r="CO36" s="227"/>
    </row>
    <row r="37" spans="3:93" ht="15" x14ac:dyDescent="0.2">
      <c r="C37" s="219"/>
      <c r="D37" s="219"/>
      <c r="E37" s="219"/>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BK37" s="222"/>
      <c r="BL37" s="222"/>
      <c r="BM37" s="221"/>
      <c r="BN37" s="222"/>
      <c r="BO37" s="227"/>
      <c r="BP37" s="221"/>
      <c r="BQ37" s="222"/>
      <c r="BR37" s="221"/>
      <c r="BS37" s="221"/>
      <c r="BT37" s="221"/>
      <c r="BU37" s="221"/>
      <c r="BV37" s="221"/>
      <c r="BW37" s="221"/>
      <c r="BX37" s="221"/>
      <c r="BY37" s="221"/>
      <c r="BZ37" s="221"/>
      <c r="CA37" s="221"/>
      <c r="CB37" s="227"/>
      <c r="CC37" s="227"/>
      <c r="CD37" s="227"/>
      <c r="CE37" s="227"/>
      <c r="CF37" s="227"/>
      <c r="CG37" s="227"/>
      <c r="CH37" s="227"/>
      <c r="CI37" s="227"/>
      <c r="CJ37" s="227"/>
      <c r="CK37" s="227"/>
      <c r="CL37" s="227"/>
      <c r="CM37" s="227"/>
      <c r="CN37" s="227"/>
      <c r="CO37" s="227"/>
    </row>
    <row r="38" spans="3:93" ht="15" x14ac:dyDescent="0.2">
      <c r="C38" s="219"/>
      <c r="D38" s="219"/>
      <c r="E38" s="219"/>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BK38" s="222"/>
      <c r="BL38" s="222"/>
      <c r="BM38" s="221"/>
      <c r="BN38" s="222"/>
      <c r="BO38" s="227"/>
      <c r="BP38" s="221"/>
      <c r="BQ38" s="222"/>
      <c r="BR38" s="221"/>
      <c r="BS38" s="221"/>
      <c r="BT38" s="221"/>
      <c r="BU38" s="221"/>
      <c r="BV38" s="221"/>
      <c r="BW38" s="221"/>
      <c r="BX38" s="221"/>
      <c r="BY38" s="221"/>
      <c r="BZ38" s="221"/>
      <c r="CA38" s="221"/>
      <c r="CB38" s="227"/>
      <c r="CC38" s="227"/>
      <c r="CD38" s="227"/>
      <c r="CE38" s="227"/>
      <c r="CF38" s="227"/>
      <c r="CG38" s="227"/>
      <c r="CH38" s="227"/>
      <c r="CI38" s="227"/>
      <c r="CJ38" s="227"/>
      <c r="CK38" s="227"/>
      <c r="CL38" s="227"/>
      <c r="CM38" s="227"/>
      <c r="CN38" s="227"/>
      <c r="CO38" s="227"/>
    </row>
    <row r="39" spans="3:93" ht="15" x14ac:dyDescent="0.2">
      <c r="C39" s="219"/>
      <c r="D39" s="219"/>
      <c r="E39" s="219"/>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BK39" s="222"/>
      <c r="BL39" s="222"/>
      <c r="BM39" s="221"/>
      <c r="BN39" s="222"/>
      <c r="BO39" s="227"/>
      <c r="BP39" s="221"/>
      <c r="BQ39" s="222"/>
      <c r="BR39" s="221"/>
      <c r="BS39" s="221"/>
      <c r="BT39" s="221"/>
      <c r="BU39" s="221"/>
      <c r="BV39" s="221"/>
      <c r="BW39" s="221"/>
      <c r="BX39" s="221"/>
      <c r="BY39" s="221"/>
      <c r="BZ39" s="221"/>
      <c r="CA39" s="221"/>
      <c r="CB39" s="227"/>
      <c r="CC39" s="227"/>
      <c r="CD39" s="227"/>
      <c r="CE39" s="227"/>
      <c r="CF39" s="227"/>
      <c r="CG39" s="227"/>
      <c r="CH39" s="227"/>
      <c r="CI39" s="227"/>
      <c r="CJ39" s="227"/>
      <c r="CK39" s="227"/>
      <c r="CL39" s="227"/>
      <c r="CM39" s="227"/>
      <c r="CN39" s="227"/>
      <c r="CO39" s="227"/>
    </row>
    <row r="40" spans="3:93" ht="15" customHeight="1" x14ac:dyDescent="0.2">
      <c r="C40" s="219"/>
      <c r="D40" s="219"/>
      <c r="E40" s="219"/>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BK40" s="222"/>
      <c r="BL40" s="222"/>
      <c r="BM40" s="221"/>
      <c r="BN40" s="222"/>
      <c r="BO40" s="227"/>
      <c r="BP40" s="221"/>
      <c r="BQ40" s="222"/>
      <c r="BR40" s="221"/>
      <c r="BS40" s="221"/>
      <c r="BT40" s="221"/>
      <c r="BU40" s="221"/>
      <c r="BV40" s="221"/>
      <c r="BW40" s="221"/>
      <c r="BX40" s="221"/>
      <c r="BY40" s="221"/>
      <c r="BZ40" s="221"/>
      <c r="CA40" s="221"/>
      <c r="CB40" s="227"/>
      <c r="CC40" s="227"/>
      <c r="CD40" s="227"/>
      <c r="CE40" s="227"/>
      <c r="CF40" s="227"/>
      <c r="CG40" s="227"/>
      <c r="CH40" s="227"/>
      <c r="CI40" s="227"/>
      <c r="CJ40" s="227"/>
      <c r="CK40" s="227"/>
      <c r="CL40" s="227"/>
      <c r="CM40" s="227"/>
      <c r="CN40" s="227"/>
      <c r="CO40" s="227"/>
    </row>
    <row r="41" spans="3:93" ht="15" x14ac:dyDescent="0.2">
      <c r="C41" s="219" t="str">
        <f>'DATA AWAL'!D13</f>
        <v>Drs. H. TOHAR, M.Si</v>
      </c>
      <c r="D41" s="219"/>
      <c r="E41" s="219"/>
      <c r="I41" s="357" t="str">
        <f>'DATA AWAL'!D5</f>
        <v>LANGGENG HADI P.</v>
      </c>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BK41" s="222"/>
      <c r="BL41" s="222"/>
      <c r="BM41" s="221"/>
      <c r="BN41" s="222"/>
      <c r="BO41" s="227"/>
      <c r="BP41" s="221"/>
      <c r="BQ41" s="222"/>
      <c r="BR41" s="221"/>
      <c r="BS41" s="221"/>
      <c r="BT41" s="221"/>
      <c r="BU41" s="221"/>
      <c r="BV41" s="221"/>
      <c r="BW41" s="221"/>
      <c r="BX41" s="221"/>
      <c r="BY41" s="221"/>
      <c r="BZ41" s="221"/>
      <c r="CA41" s="221"/>
      <c r="CB41" s="227"/>
      <c r="CC41" s="227"/>
      <c r="CD41" s="227"/>
      <c r="CE41" s="227"/>
      <c r="CF41" s="227"/>
      <c r="CG41" s="227"/>
      <c r="CH41" s="227"/>
      <c r="CI41" s="227"/>
      <c r="CJ41" s="227"/>
      <c r="CK41" s="227"/>
      <c r="CL41" s="227"/>
      <c r="CM41" s="227"/>
      <c r="CN41" s="227"/>
      <c r="CO41" s="227"/>
    </row>
    <row r="42" spans="3:93" x14ac:dyDescent="0.2">
      <c r="C42" s="180" t="str">
        <f>"NIP. "&amp;'DATA AWAL'!D14</f>
        <v>NIP. 196307101994121002</v>
      </c>
      <c r="D42" s="180"/>
      <c r="E42" s="180"/>
      <c r="I42" s="358" t="str">
        <f>"NIP. "&amp;'DATA AWAL'!D6</f>
        <v>NIP. 196906281992031006</v>
      </c>
      <c r="J42" s="358"/>
      <c r="K42" s="358"/>
      <c r="L42" s="358"/>
      <c r="M42" s="358"/>
      <c r="N42" s="358"/>
      <c r="O42" s="358"/>
      <c r="P42" s="358"/>
      <c r="Q42" s="358"/>
      <c r="R42" s="358"/>
      <c r="S42" s="358"/>
      <c r="T42" s="358"/>
      <c r="U42" s="358"/>
      <c r="V42" s="358"/>
      <c r="W42" s="358"/>
      <c r="X42" s="358"/>
      <c r="Y42" s="358"/>
      <c r="Z42" s="358"/>
      <c r="AA42" s="358"/>
      <c r="AB42" s="358"/>
      <c r="AC42" s="358"/>
      <c r="AD42" s="358"/>
      <c r="AE42" s="358"/>
      <c r="AF42" s="180"/>
      <c r="AZ42" s="221" t="str">
        <f>'RINCIAN PROG TAHUNAN'!Q40</f>
        <v/>
      </c>
      <c r="BA42" s="221" t="str">
        <f>'RINCIAN PROG TAHUNAN'!R40</f>
        <v/>
      </c>
      <c r="BB42" s="222" t="str">
        <f>'RINCIAN PROG TAHUNAN'!S40</f>
        <v/>
      </c>
      <c r="BC42" s="221" t="str">
        <f>'RINCIAN PROG TAHUNAN'!T40</f>
        <v/>
      </c>
      <c r="BD42" s="222" t="str">
        <f>'RINCIAN PROG TAHUNAN'!U40</f>
        <v/>
      </c>
      <c r="BJ42" s="221" t="str">
        <f>'RINCIAN PROG TAHUNAN'!Y40</f>
        <v/>
      </c>
      <c r="BK42" s="222" t="str">
        <f>'RINCIAN PROG TAHUNAN'!Z40</f>
        <v/>
      </c>
      <c r="BL42" s="222" t="str">
        <f>'RINCIAN PROG TAHUNAN'!AA40</f>
        <v/>
      </c>
      <c r="BM42" s="221" t="str">
        <f>'RINCIAN PROG TAHUNAN'!AB40</f>
        <v/>
      </c>
      <c r="BN42" s="222" t="str">
        <f>'RINCIAN PROG TAHUNAN'!AC40</f>
        <v/>
      </c>
      <c r="BO42" s="227"/>
      <c r="BP42" s="221" t="str">
        <f t="shared" ref="BP42:BP47" si="22">IF(AW42="","",VLOOKUP($AW42,$AZ$18:$BD$47,2,FALSE))</f>
        <v/>
      </c>
      <c r="BQ42" s="222" t="str">
        <f t="shared" ref="BQ42:BQ47" si="23">IF(AW42="","",VLOOKUP($AW42,$AZ$18:$BD$47,3,FALSE))</f>
        <v/>
      </c>
      <c r="BR42" s="221" t="str">
        <f t="shared" ref="BR42:BR47" si="24">IF(AW42="","",VLOOKUP($AW42,$AZ$18:$BD$47,4,FALSE))</f>
        <v/>
      </c>
      <c r="BS42" s="221" t="str">
        <f t="shared" ref="BS42:BS47" si="25">IF(AW42="","",VLOOKUP($AW42,$AZ$18:$BD$47,5,FALSE))</f>
        <v/>
      </c>
      <c r="BT42" s="221"/>
      <c r="BU42" s="221"/>
      <c r="BV42" s="221"/>
      <c r="BW42" s="221"/>
      <c r="BX42" s="221"/>
      <c r="BY42" s="221"/>
      <c r="BZ42" s="221"/>
      <c r="CA42" s="221"/>
      <c r="CB42" s="227"/>
      <c r="CC42" s="227"/>
      <c r="CD42" s="227"/>
      <c r="CE42" s="227"/>
      <c r="CF42" s="227"/>
      <c r="CG42" s="227"/>
      <c r="CH42" s="227"/>
      <c r="CI42" s="227"/>
      <c r="CJ42" s="227"/>
      <c r="CK42" s="227"/>
      <c r="CL42" s="227"/>
      <c r="CM42" s="227"/>
      <c r="CN42" s="227"/>
      <c r="CO42" s="227"/>
    </row>
    <row r="43" spans="3:93" x14ac:dyDescent="0.2">
      <c r="AZ43" s="221" t="str">
        <f>'RINCIAN PROG TAHUNAN'!Q41</f>
        <v/>
      </c>
      <c r="BA43" s="221" t="str">
        <f>'RINCIAN PROG TAHUNAN'!R41</f>
        <v/>
      </c>
      <c r="BB43" s="222" t="str">
        <f>'RINCIAN PROG TAHUNAN'!S41</f>
        <v/>
      </c>
      <c r="BC43" s="221" t="str">
        <f>'RINCIAN PROG TAHUNAN'!T41</f>
        <v/>
      </c>
      <c r="BD43" s="222" t="str">
        <f>'RINCIAN PROG TAHUNAN'!U41</f>
        <v/>
      </c>
      <c r="BJ43" s="221" t="str">
        <f>'RINCIAN PROG TAHUNAN'!Y41</f>
        <v/>
      </c>
      <c r="BK43" s="222" t="str">
        <f>'RINCIAN PROG TAHUNAN'!Z41</f>
        <v/>
      </c>
      <c r="BL43" s="222" t="str">
        <f>'RINCIAN PROG TAHUNAN'!AA41</f>
        <v/>
      </c>
      <c r="BM43" s="221" t="str">
        <f>'RINCIAN PROG TAHUNAN'!AB41</f>
        <v/>
      </c>
      <c r="BN43" s="222" t="str">
        <f>'RINCIAN PROG TAHUNAN'!AC41</f>
        <v/>
      </c>
      <c r="BO43" s="227"/>
      <c r="BP43" s="221" t="str">
        <f t="shared" si="22"/>
        <v/>
      </c>
      <c r="BQ43" s="222" t="str">
        <f t="shared" si="23"/>
        <v/>
      </c>
      <c r="BR43" s="221" t="str">
        <f t="shared" si="24"/>
        <v/>
      </c>
      <c r="BS43" s="221" t="str">
        <f t="shared" si="25"/>
        <v/>
      </c>
      <c r="BT43" s="221"/>
      <c r="BU43" s="221"/>
      <c r="BV43" s="221"/>
      <c r="BW43" s="221"/>
      <c r="BX43" s="221"/>
      <c r="BY43" s="221"/>
      <c r="BZ43" s="221"/>
      <c r="CA43" s="221"/>
      <c r="CB43" s="227"/>
      <c r="CC43" s="227"/>
      <c r="CD43" s="227"/>
      <c r="CE43" s="227"/>
      <c r="CF43" s="227"/>
      <c r="CG43" s="227"/>
      <c r="CH43" s="227"/>
      <c r="CI43" s="227"/>
      <c r="CJ43" s="227"/>
      <c r="CK43" s="227"/>
      <c r="CL43" s="227"/>
      <c r="CM43" s="227"/>
      <c r="CN43" s="227"/>
      <c r="CO43" s="227"/>
    </row>
    <row r="44" spans="3:93" x14ac:dyDescent="0.2">
      <c r="AZ44" s="221" t="str">
        <f>'RINCIAN PROG TAHUNAN'!Q42</f>
        <v/>
      </c>
      <c r="BA44" s="221" t="str">
        <f>'RINCIAN PROG TAHUNAN'!R42</f>
        <v/>
      </c>
      <c r="BB44" s="222" t="str">
        <f>'RINCIAN PROG TAHUNAN'!S42</f>
        <v/>
      </c>
      <c r="BC44" s="221" t="str">
        <f>'RINCIAN PROG TAHUNAN'!T42</f>
        <v/>
      </c>
      <c r="BD44" s="222" t="str">
        <f>'RINCIAN PROG TAHUNAN'!U42</f>
        <v/>
      </c>
      <c r="BJ44" s="221" t="str">
        <f>'RINCIAN PROG TAHUNAN'!Y42</f>
        <v/>
      </c>
      <c r="BK44" s="222" t="str">
        <f>'RINCIAN PROG TAHUNAN'!Z42</f>
        <v/>
      </c>
      <c r="BL44" s="222" t="str">
        <f>'RINCIAN PROG TAHUNAN'!AA42</f>
        <v/>
      </c>
      <c r="BM44" s="221" t="str">
        <f>'RINCIAN PROG TAHUNAN'!AB42</f>
        <v/>
      </c>
      <c r="BN44" s="222" t="str">
        <f>'RINCIAN PROG TAHUNAN'!AC42</f>
        <v/>
      </c>
      <c r="BO44" s="227"/>
      <c r="BP44" s="221" t="str">
        <f t="shared" si="22"/>
        <v/>
      </c>
      <c r="BQ44" s="222" t="str">
        <f t="shared" si="23"/>
        <v/>
      </c>
      <c r="BR44" s="221" t="str">
        <f t="shared" si="24"/>
        <v/>
      </c>
      <c r="BS44" s="221" t="str">
        <f t="shared" si="25"/>
        <v/>
      </c>
      <c r="BT44" s="221"/>
      <c r="BU44" s="221"/>
      <c r="BV44" s="221"/>
      <c r="BW44" s="221"/>
      <c r="BX44" s="221"/>
      <c r="BY44" s="221"/>
      <c r="BZ44" s="221"/>
      <c r="CA44" s="221"/>
      <c r="CB44" s="227"/>
      <c r="CC44" s="227"/>
      <c r="CD44" s="227"/>
      <c r="CE44" s="227"/>
      <c r="CF44" s="227"/>
      <c r="CG44" s="227"/>
      <c r="CH44" s="227"/>
      <c r="CI44" s="227"/>
      <c r="CJ44" s="227"/>
      <c r="CK44" s="227"/>
      <c r="CL44" s="227"/>
      <c r="CM44" s="227"/>
      <c r="CN44" s="227"/>
      <c r="CO44" s="227"/>
    </row>
    <row r="45" spans="3:93" x14ac:dyDescent="0.2">
      <c r="AZ45" s="221" t="str">
        <f>'RINCIAN PROG TAHUNAN'!Q43</f>
        <v/>
      </c>
      <c r="BA45" s="221" t="str">
        <f>'RINCIAN PROG TAHUNAN'!R43</f>
        <v/>
      </c>
      <c r="BB45" s="222" t="str">
        <f>'RINCIAN PROG TAHUNAN'!S43</f>
        <v/>
      </c>
      <c r="BC45" s="221" t="str">
        <f>'RINCIAN PROG TAHUNAN'!T43</f>
        <v/>
      </c>
      <c r="BD45" s="222" t="str">
        <f>'RINCIAN PROG TAHUNAN'!U43</f>
        <v/>
      </c>
      <c r="BJ45" s="221" t="str">
        <f>'RINCIAN PROG TAHUNAN'!Y43</f>
        <v/>
      </c>
      <c r="BK45" s="222" t="str">
        <f>'RINCIAN PROG TAHUNAN'!Z43</f>
        <v/>
      </c>
      <c r="BL45" s="222" t="str">
        <f>'RINCIAN PROG TAHUNAN'!AA43</f>
        <v/>
      </c>
      <c r="BM45" s="221" t="str">
        <f>'RINCIAN PROG TAHUNAN'!AB43</f>
        <v/>
      </c>
      <c r="BN45" s="222" t="str">
        <f>'RINCIAN PROG TAHUNAN'!AC43</f>
        <v/>
      </c>
      <c r="BO45" s="227"/>
      <c r="BP45" s="221" t="str">
        <f t="shared" si="22"/>
        <v/>
      </c>
      <c r="BQ45" s="222" t="str">
        <f t="shared" si="23"/>
        <v/>
      </c>
      <c r="BR45" s="221" t="str">
        <f t="shared" si="24"/>
        <v/>
      </c>
      <c r="BS45" s="221" t="str">
        <f t="shared" si="25"/>
        <v/>
      </c>
      <c r="BT45" s="221"/>
      <c r="BU45" s="221"/>
      <c r="BV45" s="221"/>
      <c r="BW45" s="221"/>
      <c r="BX45" s="221"/>
      <c r="BY45" s="221"/>
      <c r="BZ45" s="221"/>
      <c r="CA45" s="221"/>
      <c r="CB45" s="227"/>
      <c r="CC45" s="227"/>
      <c r="CD45" s="227"/>
      <c r="CE45" s="227"/>
      <c r="CF45" s="227"/>
      <c r="CG45" s="227"/>
      <c r="CH45" s="227"/>
      <c r="CI45" s="227"/>
      <c r="CJ45" s="227"/>
      <c r="CK45" s="227"/>
      <c r="CL45" s="227"/>
      <c r="CM45" s="227"/>
      <c r="CN45" s="227"/>
      <c r="CO45" s="227"/>
    </row>
    <row r="46" spans="3:93" x14ac:dyDescent="0.2">
      <c r="AZ46" s="221" t="str">
        <f>'RINCIAN PROG TAHUNAN'!Q44</f>
        <v/>
      </c>
      <c r="BA46" s="221" t="str">
        <f>'RINCIAN PROG TAHUNAN'!R44</f>
        <v/>
      </c>
      <c r="BB46" s="222" t="str">
        <f>'RINCIAN PROG TAHUNAN'!S44</f>
        <v/>
      </c>
      <c r="BC46" s="221" t="str">
        <f>'RINCIAN PROG TAHUNAN'!T44</f>
        <v/>
      </c>
      <c r="BD46" s="222" t="str">
        <f>'RINCIAN PROG TAHUNAN'!U44</f>
        <v/>
      </c>
      <c r="BJ46" s="221" t="str">
        <f>'RINCIAN PROG TAHUNAN'!Y44</f>
        <v/>
      </c>
      <c r="BK46" s="222" t="str">
        <f>'RINCIAN PROG TAHUNAN'!Z44</f>
        <v/>
      </c>
      <c r="BL46" s="222" t="str">
        <f>'RINCIAN PROG TAHUNAN'!AA44</f>
        <v/>
      </c>
      <c r="BM46" s="221" t="str">
        <f>'RINCIAN PROG TAHUNAN'!AB44</f>
        <v/>
      </c>
      <c r="BN46" s="222" t="str">
        <f>'RINCIAN PROG TAHUNAN'!AC44</f>
        <v/>
      </c>
      <c r="BO46" s="227"/>
      <c r="BP46" s="221" t="str">
        <f t="shared" si="22"/>
        <v/>
      </c>
      <c r="BQ46" s="222" t="str">
        <f t="shared" si="23"/>
        <v/>
      </c>
      <c r="BR46" s="221" t="str">
        <f t="shared" si="24"/>
        <v/>
      </c>
      <c r="BS46" s="221" t="str">
        <f t="shared" si="25"/>
        <v/>
      </c>
      <c r="BT46" s="221"/>
      <c r="BU46" s="221"/>
      <c r="BV46" s="221"/>
      <c r="BW46" s="221"/>
      <c r="BX46" s="221"/>
      <c r="BY46" s="221"/>
      <c r="BZ46" s="221"/>
      <c r="CA46" s="221"/>
      <c r="CB46" s="227"/>
      <c r="CC46" s="227"/>
      <c r="CD46" s="227"/>
      <c r="CE46" s="227"/>
      <c r="CF46" s="227"/>
      <c r="CG46" s="227"/>
      <c r="CH46" s="227"/>
      <c r="CI46" s="227"/>
      <c r="CJ46" s="227"/>
      <c r="CK46" s="227"/>
      <c r="CL46" s="227"/>
      <c r="CM46" s="227"/>
      <c r="CN46" s="227"/>
      <c r="CO46" s="227"/>
    </row>
    <row r="47" spans="3:93" x14ac:dyDescent="0.2">
      <c r="AZ47" s="221" t="str">
        <f>'RINCIAN PROG TAHUNAN'!Q45</f>
        <v/>
      </c>
      <c r="BA47" s="221" t="str">
        <f>'RINCIAN PROG TAHUNAN'!R45</f>
        <v/>
      </c>
      <c r="BB47" s="222" t="str">
        <f>'RINCIAN PROG TAHUNAN'!S45</f>
        <v/>
      </c>
      <c r="BC47" s="221" t="str">
        <f>'RINCIAN PROG TAHUNAN'!T45</f>
        <v/>
      </c>
      <c r="BD47" s="222" t="str">
        <f>'RINCIAN PROG TAHUNAN'!U45</f>
        <v/>
      </c>
      <c r="BJ47" s="221" t="str">
        <f>'RINCIAN PROG TAHUNAN'!Y45</f>
        <v/>
      </c>
      <c r="BK47" s="222" t="str">
        <f>'RINCIAN PROG TAHUNAN'!Z45</f>
        <v/>
      </c>
      <c r="BL47" s="222" t="str">
        <f>'RINCIAN PROG TAHUNAN'!AA45</f>
        <v/>
      </c>
      <c r="BM47" s="221" t="str">
        <f>'RINCIAN PROG TAHUNAN'!AB45</f>
        <v/>
      </c>
      <c r="BN47" s="222" t="str">
        <f>'RINCIAN PROG TAHUNAN'!AC45</f>
        <v/>
      </c>
      <c r="BO47" s="227"/>
      <c r="BP47" s="221" t="str">
        <f t="shared" si="22"/>
        <v/>
      </c>
      <c r="BQ47" s="222" t="str">
        <f t="shared" si="23"/>
        <v/>
      </c>
      <c r="BR47" s="221" t="str">
        <f t="shared" si="24"/>
        <v/>
      </c>
      <c r="BS47" s="221" t="str">
        <f t="shared" si="25"/>
        <v/>
      </c>
      <c r="BT47" s="221"/>
      <c r="BU47" s="221"/>
      <c r="BV47" s="221"/>
      <c r="BW47" s="221"/>
      <c r="BX47" s="221"/>
      <c r="BY47" s="221"/>
      <c r="BZ47" s="221"/>
      <c r="CA47" s="221"/>
      <c r="CB47" s="227"/>
      <c r="CC47" s="227"/>
      <c r="CD47" s="227"/>
      <c r="CE47" s="227"/>
      <c r="CF47" s="227"/>
      <c r="CG47" s="227"/>
      <c r="CH47" s="227"/>
      <c r="CI47" s="227"/>
      <c r="CJ47" s="227"/>
      <c r="CK47" s="227"/>
      <c r="CL47" s="227"/>
      <c r="CM47" s="227"/>
      <c r="CN47" s="227"/>
      <c r="CO47" s="227"/>
    </row>
    <row r="48" spans="3:93" x14ac:dyDescent="0.2">
      <c r="BO48" s="216"/>
      <c r="BP48" s="216"/>
      <c r="BQ48" s="216"/>
    </row>
  </sheetData>
  <mergeCells count="67">
    <mergeCell ref="BV15:CA15"/>
    <mergeCell ref="BP15:BU15"/>
    <mergeCell ref="B2:AK2"/>
    <mergeCell ref="F11:AL11"/>
    <mergeCell ref="F12:AL12"/>
    <mergeCell ref="B14:B17"/>
    <mergeCell ref="C14:D17"/>
    <mergeCell ref="E14:F17"/>
    <mergeCell ref="G14:G17"/>
    <mergeCell ref="I35:AF35"/>
    <mergeCell ref="C36:F36"/>
    <mergeCell ref="I36:AI36"/>
    <mergeCell ref="I37:J37"/>
    <mergeCell ref="K37:L37"/>
    <mergeCell ref="M37:N37"/>
    <mergeCell ref="O37:P37"/>
    <mergeCell ref="Q37:R37"/>
    <mergeCell ref="S37:T37"/>
    <mergeCell ref="U37:V37"/>
    <mergeCell ref="AE37:AF37"/>
    <mergeCell ref="I38:J38"/>
    <mergeCell ref="K38:L38"/>
    <mergeCell ref="M38:N38"/>
    <mergeCell ref="O38:P38"/>
    <mergeCell ref="Q38:R38"/>
    <mergeCell ref="AC38:AD38"/>
    <mergeCell ref="W37:X37"/>
    <mergeCell ref="Y37:Z37"/>
    <mergeCell ref="AA37:AB37"/>
    <mergeCell ref="AC37:AD37"/>
    <mergeCell ref="U40:V40"/>
    <mergeCell ref="AE38:AF38"/>
    <mergeCell ref="I39:J39"/>
    <mergeCell ref="K39:L39"/>
    <mergeCell ref="M39:N39"/>
    <mergeCell ref="O39:P39"/>
    <mergeCell ref="Q39:R39"/>
    <mergeCell ref="S39:T39"/>
    <mergeCell ref="U39:V39"/>
    <mergeCell ref="W39:X39"/>
    <mergeCell ref="Y39:Z39"/>
    <mergeCell ref="S38:T38"/>
    <mergeCell ref="U38:V38"/>
    <mergeCell ref="W38:X38"/>
    <mergeCell ref="Y38:Z38"/>
    <mergeCell ref="AA38:AB38"/>
    <mergeCell ref="K40:L40"/>
    <mergeCell ref="M40:N40"/>
    <mergeCell ref="O40:P40"/>
    <mergeCell ref="Q40:R40"/>
    <mergeCell ref="S40:T40"/>
    <mergeCell ref="I42:AE42"/>
    <mergeCell ref="H14:H17"/>
    <mergeCell ref="I14:I17"/>
    <mergeCell ref="J14:J17"/>
    <mergeCell ref="K14:K17"/>
    <mergeCell ref="L14:L17"/>
    <mergeCell ref="W40:X40"/>
    <mergeCell ref="Y40:Z40"/>
    <mergeCell ref="AA40:AB40"/>
    <mergeCell ref="AC40:AD40"/>
    <mergeCell ref="AE40:AF40"/>
    <mergeCell ref="I41:AG41"/>
    <mergeCell ref="AA39:AB39"/>
    <mergeCell ref="AC39:AD39"/>
    <mergeCell ref="AE39:AF39"/>
    <mergeCell ref="I40:J40"/>
  </mergeCells>
  <conditionalFormatting sqref="F11">
    <cfRule type="expression" dxfId="3" priority="3" stopIfTrue="1">
      <formula>NOT(ISERROR(SEARCH("",#REF!)))</formula>
    </cfRule>
    <cfRule type="expression" dxfId="2" priority="4" stopIfTrue="1">
      <formula>NOT(ISERROR(SEARCH("",$D11)))</formula>
    </cfRule>
  </conditionalFormatting>
  <conditionalFormatting sqref="F12">
    <cfRule type="expression" dxfId="1" priority="1" stopIfTrue="1">
      <formula>NOT(ISERROR(SEARCH("",#REF!)))</formula>
    </cfRule>
    <cfRule type="expression" dxfId="0" priority="2" stopIfTrue="1">
      <formula>NOT(ISERROR(SEARCH("",$D12)))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DATA AWAL</vt:lpstr>
      <vt:lpstr>KALENDER</vt:lpstr>
      <vt:lpstr>DATA</vt:lpstr>
      <vt:lpstr>MINGGU EFFEKTIF</vt:lpstr>
      <vt:lpstr>KERAJINAN</vt:lpstr>
      <vt:lpstr>RINCIAN PROG TAHUNAN</vt:lpstr>
      <vt:lpstr>PROG SEMESTER1</vt:lpstr>
      <vt:lpstr>PROG SEMSTER2</vt:lpstr>
      <vt:lpstr>SILABUS SEM 1</vt:lpstr>
      <vt:lpstr>SILABUS SEM 2</vt:lpstr>
      <vt:lpstr>REKAYASA</vt:lpstr>
      <vt:lpstr>BUDIDAYA</vt:lpstr>
      <vt:lpstr>PENGOLAHAN</vt:lpstr>
      <vt:lpstr>MUSIK</vt:lpstr>
      <vt:lpstr>TARI</vt:lpstr>
      <vt:lpstr>RUPA</vt:lpstr>
      <vt:lpstr>TEATER</vt:lpstr>
      <vt:lpstr>DATA</vt:lpstr>
      <vt:lpstr>'RINCIAN PROG TAHUNAN'!Print_Titles</vt:lpstr>
    </vt:vector>
  </TitlesOfParts>
  <Company>SMADA BANJARBARU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ARIES EKO WIBOWO</dc:creator>
  <cp:lastModifiedBy>River-Roe</cp:lastModifiedBy>
  <cp:lastPrinted>2016-04-06T12:20:50Z</cp:lastPrinted>
  <dcterms:created xsi:type="dcterms:W3CDTF">2006-07-01T09:48:07Z</dcterms:created>
  <dcterms:modified xsi:type="dcterms:W3CDTF">2017-08-02T03:40:31Z</dcterms:modified>
</cp:coreProperties>
</file>